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7845" activeTab="2"/>
  </bookViews>
  <sheets>
    <sheet name="Tuyen truyen" sheetId="1" r:id="rId1"/>
    <sheet name="CCCS" sheetId="2" r:id="rId2"/>
    <sheet name="TC 8 xa" sheetId="3" r:id="rId3"/>
    <sheet name="TD XDCB 8 xa" sheetId="4" r:id="rId4"/>
    <sheet name="Giao thong" sheetId="5" r:id="rId5"/>
    <sheet name="Ve sinh MT" sheetId="6" r:id="rId6"/>
    <sheet name="Biểu nguồn" sheetId="7" r:id="rId7"/>
    <sheet name="Nguồn XHH (Khong in)" sheetId="8" r:id="rId8"/>
    <sheet name="KQ 19 TC" sheetId="9" r:id="rId9"/>
    <sheet name="LĐ chưa có BC" sheetId="10" r:id="rId10"/>
  </sheets>
  <definedNames>
    <definedName name="_xlnm.Print_Area" localSheetId="6">'Biểu nguồn'!$A$1:$G$20</definedName>
    <definedName name="_xlnm.Print_Area" localSheetId="4">'Giao thong'!$A$1:$H$16</definedName>
    <definedName name="_xlnm.Print_Area" localSheetId="8">'KQ 19 TC'!$A$1:$F$48</definedName>
    <definedName name="_xlnm.Print_Area" localSheetId="7">'Nguồn XHH (Khong in)'!$A$1:$G$17</definedName>
    <definedName name="_xlnm.Print_Area" localSheetId="3">'TD XDCB 8 xa'!$A$1:$P$285</definedName>
    <definedName name="_xlnm.Print_Area" localSheetId="0">'Tuyen truyen'!$A$1:$T$20</definedName>
    <definedName name="_xlnm.Print_Area" localSheetId="5">'Ve sinh MT'!$A$1:$W$12</definedName>
    <definedName name="_xlnm.Print_Titles" localSheetId="1">'CCCS'!$5:$5</definedName>
    <definedName name="_xlnm.Print_Titles" localSheetId="3">'TD XDCB 8 xa'!$5:$7</definedName>
    <definedName name="_xlnm.Print_Titles" localSheetId="5">'Ve sinh MT'!$A:$C</definedName>
  </definedNames>
  <calcPr fullCalcOnLoad="1"/>
</workbook>
</file>

<file path=xl/sharedStrings.xml><?xml version="1.0" encoding="utf-8"?>
<sst xmlns="http://schemas.openxmlformats.org/spreadsheetml/2006/main" count="1820" uniqueCount="947">
  <si>
    <t>TT</t>
  </si>
  <si>
    <t>Ghi chú</t>
  </si>
  <si>
    <t>STT</t>
  </si>
  <si>
    <t>ĐVT</t>
  </si>
  <si>
    <t>Tổng</t>
  </si>
  <si>
    <t>BTXM</t>
  </si>
  <si>
    <t>Thành phố Lào Cai</t>
  </si>
  <si>
    <t>Nội dung báo cáo</t>
  </si>
  <si>
    <t>Đơn vị tính</t>
  </si>
  <si>
    <t>Văn Bàn</t>
  </si>
  <si>
    <t>Bảo Yên</t>
  </si>
  <si>
    <t>Bắc Hà</t>
  </si>
  <si>
    <t>TP Lào Cai</t>
  </si>
  <si>
    <t>Bát Xát</t>
  </si>
  <si>
    <t>Bảo Thắng</t>
  </si>
  <si>
    <t>Si Ma Cai</t>
  </si>
  <si>
    <t>Tổng cộng</t>
  </si>
  <si>
    <t>Làm nhà tiêu hợp vệ sinh</t>
  </si>
  <si>
    <t>Nhà</t>
  </si>
  <si>
    <t>Làm chuồng trại gia súc, gia cầm</t>
  </si>
  <si>
    <t>Chuồng</t>
  </si>
  <si>
    <t>Nhà sạch - vườn đẹp</t>
  </si>
  <si>
    <t>Mô hình</t>
  </si>
  <si>
    <t>Đào hố rác</t>
  </si>
  <si>
    <t>Hố</t>
  </si>
  <si>
    <t>Ngày công lao động (Công)</t>
  </si>
  <si>
    <t>Nâng cấp nhà ở</t>
  </si>
  <si>
    <t>Tên đơn vị</t>
  </si>
  <si>
    <t>Công tác chỉ đạo</t>
  </si>
  <si>
    <t>Công tác tuyên truyền</t>
  </si>
  <si>
    <t>Số lượng văn bản đã ban hành (của BCĐ huyện, TP)</t>
  </si>
  <si>
    <t>Số lượt kiểm tra đôn đốc cơ sở (của BCĐ huyện, TP)</t>
  </si>
  <si>
    <t>Tuyên truyền miệng</t>
  </si>
  <si>
    <t>Tuyên truyền bằng phương tiện thông tin đại chúng</t>
  </si>
  <si>
    <t>Tuyên truyền qua văn hóa, văn nghệ</t>
  </si>
  <si>
    <t>Tuyên truyền qua hình thức trực quan</t>
  </si>
  <si>
    <t>Tổng số hội nghị, lớp tập huấn đã mở</t>
  </si>
  <si>
    <t>Số lượt người tham gia</t>
  </si>
  <si>
    <t>Trong đó</t>
  </si>
  <si>
    <t>Đài truyền thanh truyền hình</t>
  </si>
  <si>
    <t xml:space="preserve">Số buổi tổ chức </t>
  </si>
  <si>
    <t>Số cum, điểm pa nô áp phích được duy trì và làm mới</t>
  </si>
  <si>
    <t>Số băng zôn, khẩu hiệu</t>
  </si>
  <si>
    <t>Hình thức khác (Tờ gấp, lịch tường, biển tường, cổng trào…)</t>
  </si>
  <si>
    <t>Cấp huyện</t>
  </si>
  <si>
    <t>Cấp xã</t>
  </si>
  <si>
    <t>Cấp thôn</t>
  </si>
  <si>
    <t>Số lượt chương trình, chuyên mục đã thực hiện</t>
  </si>
  <si>
    <t>Số tác phẩm, tin, bài</t>
  </si>
  <si>
    <t>Số hội nghị</t>
  </si>
  <si>
    <t>Số hội nghị</t>
  </si>
  <si>
    <t>Số buổi họp thôn</t>
  </si>
  <si>
    <t>Mường Khương</t>
  </si>
  <si>
    <t>Sa Pa</t>
  </si>
  <si>
    <t>Tổng cộng:</t>
  </si>
  <si>
    <t>Theo Ban Tuyên giáo tỉnh ủy</t>
  </si>
  <si>
    <t>Hiến đất (m2)</t>
  </si>
  <si>
    <t>Huyện/Thành phố</t>
  </si>
  <si>
    <t>Tiền mặt
(triệu đồng)</t>
  </si>
  <si>
    <t>Hiện vật 
(Triệu đồng)</t>
  </si>
  <si>
    <t>Kết quả thực hiện Vệ sinh môi trường nông thôn tỉnh Lào Cai</t>
  </si>
  <si>
    <t>-</t>
  </si>
  <si>
    <t>Xây mới nhà ở</t>
  </si>
  <si>
    <t>Cái</t>
  </si>
  <si>
    <t>Nội dung</t>
  </si>
  <si>
    <t>Kết quả giải ngân</t>
  </si>
  <si>
    <t>Vốn đầu tư trực tiếp cho Chương trình NTM</t>
  </si>
  <si>
    <t>1.1.</t>
  </si>
  <si>
    <t>Ngân sách Trung ương</t>
  </si>
  <si>
    <t>tr.đ</t>
  </si>
  <si>
    <t>a</t>
  </si>
  <si>
    <t>Đầu tư phát triển</t>
  </si>
  <si>
    <t>b</t>
  </si>
  <si>
    <t>Vốn sự nghiệp</t>
  </si>
  <si>
    <t>1.2.</t>
  </si>
  <si>
    <t>Ngân sách địa phương các cấp</t>
  </si>
  <si>
    <t>- Ngân sách cấp tỉnh</t>
  </si>
  <si>
    <t>- Ngân sách cấp huyện</t>
  </si>
  <si>
    <t>- Ngân sách cấp xã</t>
  </si>
  <si>
    <t>Vốn lồng ghép các Chương trình, dự án khác trên địa bàn</t>
  </si>
  <si>
    <t>Vốn huy động từ doanh nghiệp, HTX và các tổ chức kinh tế khác (lãnh đạo giúp đỡ xã)</t>
  </si>
  <si>
    <t xml:space="preserve"> Huy động từ nhân dân (đất đai, ngày công lao động…)</t>
  </si>
  <si>
    <t xml:space="preserve">Huy động khác </t>
  </si>
  <si>
    <t>Số liệu đã thống nhất với Sở KHĐT</t>
  </si>
  <si>
    <t>Số lượt bài, bản tin trên các báo, bản tin nội bộ, cổng TTĐT…</t>
  </si>
  <si>
    <t>Kế hoạch năm 2018</t>
  </si>
  <si>
    <t>Kế hoạch</t>
  </si>
  <si>
    <t>Kết quả thực hiện</t>
  </si>
  <si>
    <t>Nguồn vốn</t>
  </si>
  <si>
    <t>KH 2018</t>
  </si>
  <si>
    <t>Tổng số</t>
  </si>
  <si>
    <t>1.969.439</t>
  </si>
  <si>
    <t>1.005.690</t>
  </si>
  <si>
    <t>NS Trung ương</t>
  </si>
  <si>
    <t>Trái phiếu CP</t>
  </si>
  <si>
    <t>Vốn lồng ghép</t>
  </si>
  <si>
    <t>Tín dụng</t>
  </si>
  <si>
    <t>Doanh nghiệp</t>
  </si>
  <si>
    <t>Biểu 1</t>
  </si>
  <si>
    <t>Biểu 2</t>
  </si>
  <si>
    <t>Biểu 4</t>
  </si>
  <si>
    <t>Biểu 5</t>
  </si>
  <si>
    <t>Lãnh đạo các cơ quan, đơn vị, các công ty, doanh nghiệp, các ngân hàng….giúp xã</t>
  </si>
  <si>
    <t>Mục tiêu</t>
  </si>
  <si>
    <t>Mức đạt tiêu chí bình quân/xã</t>
  </si>
  <si>
    <t>Kết quả đạt chuẩn tiêu chí theo xã</t>
  </si>
  <si>
    <t>Số xã đạt 18 tiêu chí</t>
  </si>
  <si>
    <t>Số xã đạt 17 tiêu chí</t>
  </si>
  <si>
    <t>Số xã đạt 16 tiêu chí</t>
  </si>
  <si>
    <t>Số xã đạt 15 tiêu chí</t>
  </si>
  <si>
    <t>Số xã đạt 14 tiêu chí</t>
  </si>
  <si>
    <t>Số xã đạt 13 tiêu chí</t>
  </si>
  <si>
    <t>Số xã đạt 12 tiêu chí</t>
  </si>
  <si>
    <t>Số xã đạt 11 tiêu chí</t>
  </si>
  <si>
    <t>Số xã đạt 10 tiêu chí</t>
  </si>
  <si>
    <t>Số xã đạt 09 tiêu chí</t>
  </si>
  <si>
    <t>Số xã đạt 08 tiêu chí</t>
  </si>
  <si>
    <t>Số xã đạt 07 tiêu chí</t>
  </si>
  <si>
    <t>Số xã đạt 06 tiêu chí</t>
  </si>
  <si>
    <t>Số xã đạt 05 tiêu chí</t>
  </si>
  <si>
    <t>Số xã đạt 04 tiêu chí</t>
  </si>
  <si>
    <t>Số xã đạt 03 tiêu chí</t>
  </si>
  <si>
    <t>Số xã đạt 02 tiêu chí</t>
  </si>
  <si>
    <t>Số xã đạt 01 tiêu chí</t>
  </si>
  <si>
    <t xml:space="preserve">Kết quả đạt chuẩn theo từng tiêu chí </t>
  </si>
  <si>
    <t>Số xã đạt tiêu chí số 1 về quy hoạch</t>
  </si>
  <si>
    <t>Số xã đạt tiêu chí số 2 về giao thông</t>
  </si>
  <si>
    <t>Số xã đạt tiêu chí số 3 về thủy lợi</t>
  </si>
  <si>
    <t>Số xã đạt tiêu chí số 4 về điện</t>
  </si>
  <si>
    <t>Số xã đạt tiêu chí số 5 về trường học</t>
  </si>
  <si>
    <t>Số xã đạt tiêu chí số 6 về cơ sở vật chất văn hóa</t>
  </si>
  <si>
    <t>Số xã đạt tiêu chí số 7 về cơ sở hạ tầng thương mại</t>
  </si>
  <si>
    <t>Số xã đạt tiêu chí số 8 về thông tin và truyền thông</t>
  </si>
  <si>
    <t>Số xã đạt tiêu chí số 9 về nhà ở dân cư</t>
  </si>
  <si>
    <t>Số xã đạt tiêu chí số 10 về thu nhập</t>
  </si>
  <si>
    <t>Số xã đạt tiêu chí số 11 về hộ nghèo</t>
  </si>
  <si>
    <t>Số xã đạt tiêu chí số 12 về lao động có việc làm</t>
  </si>
  <si>
    <t>Số xã đạt tiêu chí số 13 về hình thức tổ chức sản xuất</t>
  </si>
  <si>
    <t>Số xã đạt tiêu chí số 14 về giáo dục và đào tạo</t>
  </si>
  <si>
    <t>Số xã đạt tiêu chí số 15 về y tế</t>
  </si>
  <si>
    <t>Số xã đạt tiêu chí số 16 về văn hóa</t>
  </si>
  <si>
    <t xml:space="preserve">Số xã đạt tiêu chí số 17 về môi trường và ATTP </t>
  </si>
  <si>
    <t>Số xã đạt tiêu chí số 18 về hệ thống chính trị và tiếp cận pháp luật</t>
  </si>
  <si>
    <t>Số xã đạt tiêu chí số 19 về quốc phòng và an ninh</t>
  </si>
  <si>
    <t>Số xã đã có Quyết định công nhận Xã Đạt chuẩn nông thôn mới</t>
  </si>
  <si>
    <t>Số xã duy trì đạt 19 tiêu chí</t>
  </si>
  <si>
    <t>Tên Huyện</t>
  </si>
  <si>
    <t>Kế hoạch giao</t>
  </si>
  <si>
    <t>Cấp phối</t>
  </si>
  <si>
    <t>Mở mới</t>
  </si>
  <si>
    <t>Kế hoạch năm 2017 chuyển sang năm 2018</t>
  </si>
  <si>
    <t xml:space="preserve"> Bảo Thắng</t>
  </si>
  <si>
    <t xml:space="preserve"> Thành Phố Lào Cai</t>
  </si>
  <si>
    <t>Kết quả thực hiện Bộ tiêu chí xã nông thôn mới tỉnh Lào Cai</t>
  </si>
  <si>
    <t>Kết quả thực hiện đến 15/6/2018</t>
  </si>
  <si>
    <t>Mới giao danh mục đầu tư vốn Chương trình MTQG</t>
  </si>
  <si>
    <t>(Theo số liệu báo cáo Sở GTVT)</t>
  </si>
  <si>
    <t>Kế hoạch 2018 (Vốn Chương trình MTQG)</t>
  </si>
  <si>
    <t>Loại văn bản</t>
  </si>
  <si>
    <t>Số, ngày, tháng ban hành</t>
  </si>
  <si>
    <t>Trích yếu</t>
  </si>
  <si>
    <t>Ghi chú</t>
  </si>
  <si>
    <t>Biểu 6</t>
  </si>
  <si>
    <t>51/KH-UBND ngày 07/02/2018</t>
  </si>
  <si>
    <t xml:space="preserve"> 338/KH-BCĐ ngày 28/12/2017</t>
  </si>
  <si>
    <t>Lễ ra quân làm đường GTNT gắn với xây dựng NTM đầu năm 2018</t>
  </si>
  <si>
    <t>Quyết định</t>
  </si>
  <si>
    <t>1715/QĐ-UBND ngày 01/6/2018</t>
  </si>
  <si>
    <t>Bộ tiêu chí xã nông thôn mới nâng cao tỉnh Lào Cai giai đoạn 2018-2020</t>
  </si>
  <si>
    <t>575/UBND-NLN ngày 09/02/2018</t>
  </si>
  <si>
    <t>Công văn</t>
  </si>
  <si>
    <t>1167/UBND-NLN ngày 30/3/2018</t>
  </si>
  <si>
    <t xml:space="preserve"> 1197/UBND-NC ngày 30/3/2018</t>
  </si>
  <si>
    <t>Triển khai thực hiện Chương trình MTQG Xây dựng nông thôn mới tỉnh Lào Cai năm 2018</t>
  </si>
  <si>
    <t>Điều chỉnh, bổ sung phân công lãnh đạo các cơ quan, đơn vị giúp đỡ các xã xây dựng nông thôn mới và giảm nghèo bền vững trên địa bàn tỉnh Lào Cai, giai đoạn 2016-2020</t>
  </si>
  <si>
    <t>V/v rà soát, đánh giá tiêu chí theo Bộ tiêu chí Xã nông thôn mới nâng cao tỉnh Lào Cai, giai đoạn 2018-2020</t>
  </si>
  <si>
    <t>1228/BCĐ-VPĐP ngày  28/06/2018</t>
  </si>
  <si>
    <t>Triển khai thực hiện chính sách theo QĐ số 143//2016/QĐ-UBND ngày 20/12/2016</t>
  </si>
  <si>
    <t>1166/UBND-NLN ngày 30/03/2018</t>
  </si>
  <si>
    <t>Xây dựng thực hiện nhiệm vụ xây dựng xã phường thị trấn đạt chuẩn tiếp cận pháp luật năm 2018</t>
  </si>
  <si>
    <t>Kế hoạch Tổ chức Hội nghị sơ kết 02 năm triển khai mô hình " Thôn nông thôn mới", "Thôn kiểu mẫu" và tình hình thực hiện nhiệm vụ chương trình xây dựng NTM &amp; GNBV sáu tháng đầu năm 2018</t>
  </si>
  <si>
    <t>Kết quả huy động nguồn lực xây dựng nông thôn mới 
tỉnh Lào Cai năm 2018</t>
  </si>
  <si>
    <t>Tỷ lệ thực hiện so với kế hoạch (%)</t>
  </si>
  <si>
    <t>2822/UBND-TH ngày 27/6/2018</t>
  </si>
  <si>
    <t>Phân bổ chi tiết vốn trung ương đầu tư các công trình khởi công mới</t>
  </si>
  <si>
    <t>2469/UBND-TH ngày 5/6/2018</t>
  </si>
  <si>
    <t xml:space="preserve">1859/QĐ-UBND ngày 21/6/2018 </t>
  </si>
  <si>
    <t xml:space="preserve">Biểu 3 </t>
  </si>
  <si>
    <t>Kết quả hoàn thành các tiêu chí của các xã phấn đấu đạt chuẩn nông thôn mới trên địa bàn tỉnh Lào Cai năm 2018</t>
  </si>
  <si>
    <t>Xã</t>
  </si>
  <si>
    <t>Tổng số tiêu chí hoàn thành năm 2017
(Theo kế hoạch 338/KH-BCĐ)</t>
  </si>
  <si>
    <t>Quy hoạch</t>
  </si>
  <si>
    <t>Giao thông</t>
  </si>
  <si>
    <t>Thủy lợi</t>
  </si>
  <si>
    <t>Điện</t>
  </si>
  <si>
    <t>Trường học</t>
  </si>
  <si>
    <t>CS VC văn hóa</t>
  </si>
  <si>
    <t>CS HT TM</t>
  </si>
  <si>
    <t>TT và TT</t>
  </si>
  <si>
    <t>Nhà ở dân cư</t>
  </si>
  <si>
    <t>Thu nhập</t>
  </si>
  <si>
    <t>Hộ nghèo</t>
  </si>
  <si>
    <t>LĐ có việc làm</t>
  </si>
  <si>
    <t>TC SX</t>
  </si>
  <si>
    <t>Giáo dục ĐT</t>
  </si>
  <si>
    <t>Y tế</t>
  </si>
  <si>
    <t>Văn hóa</t>
  </si>
  <si>
    <t>MT và ATTP</t>
  </si>
  <si>
    <t>Hệ thống chính trị và TCPL</t>
  </si>
  <si>
    <t>Quốc phòng và An ninh</t>
  </si>
  <si>
    <t>TC1</t>
  </si>
  <si>
    <t>TC2</t>
  </si>
  <si>
    <t>TC3</t>
  </si>
  <si>
    <t>TC4</t>
  </si>
  <si>
    <t>TC5</t>
  </si>
  <si>
    <t>TC6</t>
  </si>
  <si>
    <t>TC7</t>
  </si>
  <si>
    <t>TC8</t>
  </si>
  <si>
    <t>TC9</t>
  </si>
  <si>
    <t>TC10</t>
  </si>
  <si>
    <t>TC11</t>
  </si>
  <si>
    <t>TC12</t>
  </si>
  <si>
    <t>TC13</t>
  </si>
  <si>
    <t>TC14</t>
  </si>
  <si>
    <t>TC15</t>
  </si>
  <si>
    <t>TC16</t>
  </si>
  <si>
    <t>TC17</t>
  </si>
  <si>
    <t>TC18</t>
  </si>
  <si>
    <t>TC19</t>
  </si>
  <si>
    <t>Bản Phiệt</t>
  </si>
  <si>
    <t>Đ18</t>
  </si>
  <si>
    <t>Bản Cầm</t>
  </si>
  <si>
    <t>Bản Xèo</t>
  </si>
  <si>
    <t>Nậm Đét</t>
  </si>
  <si>
    <t>Bản Mế</t>
  </si>
  <si>
    <t>Tân Dương</t>
  </si>
  <si>
    <t>Tả Phìn</t>
  </si>
  <si>
    <t>Thanh Bình</t>
  </si>
  <si>
    <t>Làng Giàng</t>
  </si>
  <si>
    <t>Biểu 3a</t>
  </si>
  <si>
    <t xml:space="preserve">Nội dung/Danh mục đầu tư </t>
  </si>
  <si>
    <t>Quy mô công trình, dự án</t>
  </si>
  <si>
    <t>Năm KC-HT</t>
  </si>
  <si>
    <t xml:space="preserve">Khái toán tổng mức đầu tư (Triệu đồng) </t>
  </si>
  <si>
    <t>Vốn giao</t>
  </si>
  <si>
    <t>Tiến độ thực hiện đến tuần 24</t>
  </si>
  <si>
    <t>Tiến độ thực hiện đến tuần 25</t>
  </si>
  <si>
    <t>Tiến độ thực hiện đến nay</t>
  </si>
  <si>
    <t>Quyết định phê duyệt BCKTKT
(nêu rõ số, ngày tháng QĐ)</t>
  </si>
  <si>
    <t>Nội dung đầu tư</t>
  </si>
  <si>
    <t>Đ. Vị tính</t>
  </si>
  <si>
    <t xml:space="preserve">Nâng cấp </t>
  </si>
  <si>
    <t>Làm mới</t>
  </si>
  <si>
    <t>NS tỉnh quản lý</t>
  </si>
  <si>
    <t>Các ngành đầu tư</t>
  </si>
  <si>
    <t>Huyện, xã bố trí, huy động</t>
  </si>
  <si>
    <t>I</t>
  </si>
  <si>
    <t>Xã Tân Dương</t>
  </si>
  <si>
    <t xml:space="preserve">Giao thông </t>
  </si>
  <si>
    <t>Đường xã</t>
  </si>
  <si>
    <t>Km</t>
  </si>
  <si>
    <t>Tuyến Khuổi Ca (Đầu cầu Bắc Cuông) - bản Pang</t>
  </si>
  <si>
    <t xml:space="preserve">Rải nhựa; Bm=6m; </t>
  </si>
  <si>
    <t>qua khảo sát thiết kế, điều chỉnh L=4,1km; Đang triển khai GPMB</t>
  </si>
  <si>
    <t xml:space="preserve"> Đang triển khai GPMB: L=4,1km; </t>
  </si>
  <si>
    <t>Đường thôn</t>
  </si>
  <si>
    <t>Tuyến Bản Mười-Khu KT mới (Cạp Lòn)</t>
  </si>
  <si>
    <t>Rải chống trơn lầy</t>
  </si>
  <si>
    <t>NTM</t>
  </si>
  <si>
    <t>qua khảo sát thiết kế, điều chỉnh L=2,7km; Tổ chức khởi công ngày 14/6</t>
  </si>
  <si>
    <t>qua khảo sát thiết kế, điều chỉnh L=2,7km;Đang thi công mở rộng nền đường lũy kế 0,5km</t>
  </si>
  <si>
    <t>70/QĐ-UBND ngày 9/5/2018</t>
  </si>
  <si>
    <t>Tuyến Trường học Phạ</t>
  </si>
  <si>
    <t>BTXM Bm=3m</t>
  </si>
  <si>
    <t>CT135</t>
  </si>
  <si>
    <t>Đang triển khai GPMB</t>
  </si>
  <si>
    <t>68/QĐ-UBND ngày 9/5/2018</t>
  </si>
  <si>
    <t xml:space="preserve">Tuyến Bản Dằm </t>
  </si>
  <si>
    <t>km</t>
  </si>
  <si>
    <t>69/QĐ-UBND ngày 9/5/2018</t>
  </si>
  <si>
    <t>Tuyến Lũng Sắc - Phạ</t>
  </si>
  <si>
    <t>qua khảo sát thiết kế, điều chỉnh rải chống trơn lầy L=2,0km; Đang thi công mở rộng nền</t>
  </si>
  <si>
    <t>qua khảo sát thiết kế, điều chỉnh rải chống trơn lầy L=2,0km; Đang thi công mở rộng nền đường lũy kế 1,0km</t>
  </si>
  <si>
    <t>73/QĐ-UBND ngày 11/5/2018</t>
  </si>
  <si>
    <t>Cơ sở vật chất văn hoá</t>
  </si>
  <si>
    <t xml:space="preserve">Nhà văn hóa xã (có thể kết hợp hội trường) </t>
  </si>
  <si>
    <t>Theo mẫu định hình</t>
  </si>
  <si>
    <t>Thực hiện cắm mốc, đã khởi công ngày 12/6</t>
  </si>
  <si>
    <t>Đã khởi công</t>
  </si>
  <si>
    <t xml:space="preserve">Khu thể thao xã </t>
  </si>
  <si>
    <t>Thoát nước, san MB, bục sân khấu…</t>
  </si>
  <si>
    <t>Đang thi công san gạt mặt bằng tại xã Bản Qua</t>
  </si>
  <si>
    <t>Hoàn thành san gạt mặt bằng sân</t>
  </si>
  <si>
    <t>Nhà văn hoá thôn</t>
  </si>
  <si>
    <t>+</t>
  </si>
  <si>
    <t>Nhà văn hoá bản Cau 1-Cau 2 (84 hộ), Pang- Mỏ Siêu (50hộ), Dằm (94 hộ), Mười (59 hộ), Mỏ Đá-Phạ (114hộ), Khuổi Ca (90hộ), Qua(84hộ), Lũng Sắc (71hộ)</t>
  </si>
  <si>
    <t>Hoàn thành XD 3/8 nhà văn hóa (Mỏ Đá, bản Cau, bản Siêu Pang)</t>
  </si>
  <si>
    <t>Trang thiết bị y tế</t>
  </si>
  <si>
    <t xml:space="preserve">Xây dựng trạm y tế </t>
  </si>
  <si>
    <t>Đang triển khai GPMB, chuẩn bị khởi công</t>
  </si>
  <si>
    <t>Đã hoàn thành GPMB</t>
  </si>
  <si>
    <t>Môi trường và an toàn thực phẩm</t>
  </si>
  <si>
    <t>Nghĩa trang được xây dựng theo quy hoạch (Bản Mỏ Đá)</t>
  </si>
  <si>
    <t>đường vào nghĩa trang; các hạng mục cần thiết khác</t>
  </si>
  <si>
    <t>Khu</t>
  </si>
  <si>
    <t>2017-2017</t>
  </si>
  <si>
    <t>Điều chỉnh quy hoạch nghĩa trang về bản Qua. Đang triển khai GPMB</t>
  </si>
  <si>
    <t>Bãi chôn lấp rác thải tập trung (01 bãi rác xã- thôn Làng Bủng)</t>
  </si>
  <si>
    <t>đường vào bãi rác; các hạng mục cần thiết khác</t>
  </si>
  <si>
    <t>Dự kiến quy hoạch tại bản Mỏ Đá</t>
  </si>
  <si>
    <t>Tỷ lệ số hộ có Nhà tiêu - Nhà tắm - Bể chứa nước sinh hoạt hợp vệ sinh đảm bảo 3 sạch</t>
  </si>
  <si>
    <t>483/802 hộ (60.2%)</t>
  </si>
  <si>
    <t>491/858 hộ (57%)</t>
  </si>
  <si>
    <t>491/858 hộ (57%): Lũy kế hoàn thành 14 hộ</t>
  </si>
  <si>
    <t>Tỷ lệ hộ chăn nuôi có chuồng trại đảm bảo vệ sinh môi trường</t>
  </si>
  <si>
    <t>376/615 hộ (61.1%)</t>
  </si>
  <si>
    <t>265/528 hộ CN (50,2%)</t>
  </si>
  <si>
    <t>265/528 hộ CN (50,2%): Lũy kế hoàn thành 29 hộ</t>
  </si>
  <si>
    <t>TC 10</t>
  </si>
  <si>
    <t>Tiêu chí Thu nhập</t>
  </si>
  <si>
    <t>Thu nhập đến hết năm 2017 là 23,91 triệu đồng/người/năm</t>
  </si>
  <si>
    <t>hết tháng 6 ước đạt 25 triệu đồng/ng/năm</t>
  </si>
  <si>
    <t>TC 11</t>
  </si>
  <si>
    <t>Tiêu chí Hộ nghèo</t>
  </si>
  <si>
    <t>Tỷ lệ hộ nghèo năm 2017 là 17,68%</t>
  </si>
  <si>
    <t>17,6% (151/858 hộ)</t>
  </si>
  <si>
    <t>TC 13</t>
  </si>
  <si>
    <t>Tổ chức sản xuất</t>
  </si>
  <si>
    <t>Trên địa bàn xã chưa có HTX; Có 01 mô hình liên kết sản xuất tiêu thụ chè với Công ty chè Đại Hưng</t>
  </si>
  <si>
    <t>Có 01 HTX hoạt động; 01 mô hình liên kết sản xuất tiêu thụ chè (Đạt)</t>
  </si>
  <si>
    <t>Hệ thống chính trị và tiếp cận pháp luật</t>
  </si>
  <si>
    <t>12/23 cán bộ đạt chuẩn</t>
  </si>
  <si>
    <t xml:space="preserve">14/23 cán bộ đạt chuẩn </t>
  </si>
  <si>
    <t>14/23 cán bộ đạt chuẩn ( Cử 1 CB đi học)</t>
  </si>
  <si>
    <t>II</t>
  </si>
  <si>
    <t>Xã Bản Mế</t>
  </si>
  <si>
    <t>CT</t>
  </si>
  <si>
    <t>Tỷ lệ số hộ được sử dụng điện điện thường xuyên, an toàn</t>
  </si>
  <si>
    <t>404/501 hộ đạt 81%</t>
  </si>
  <si>
    <t>Cấp điện thôn Cốc Rế</t>
  </si>
  <si>
    <t>71 hộ hưởng lợi</t>
  </si>
  <si>
    <t>Hộ</t>
  </si>
  <si>
    <t>Vốn hỗ trợ huyện 30a của Ngân hàng PTVN</t>
  </si>
  <si>
    <t>Chưa thực hiện</t>
  </si>
  <si>
    <t>Đường dây 35 kv</t>
  </si>
  <si>
    <t>Hệ thống đường dây 0,4 kv</t>
  </si>
  <si>
    <t>Trạm biến áp 160KVA</t>
  </si>
  <si>
    <t>KVA</t>
  </si>
  <si>
    <t>Cấp điện thôn Bản Mế 2</t>
  </si>
  <si>
    <t>NST</t>
  </si>
  <si>
    <t>Cấp điện thôn Cốc Cù</t>
  </si>
  <si>
    <t>2018-2020</t>
  </si>
  <si>
    <t xml:space="preserve">Trường MN </t>
  </si>
  <si>
    <t>Xây mới trường Mần non</t>
  </si>
  <si>
    <t>6 phòng học; 3 phòng chức năng</t>
  </si>
  <si>
    <t>Phòng</t>
  </si>
  <si>
    <t>TPCP</t>
  </si>
  <si>
    <t>Số: 5414/QĐ-UBND, ngày 04/12/2007</t>
  </si>
  <si>
    <t>Xây mới 2 phòng chức năng nhà cấp 3</t>
  </si>
  <si>
    <t>Xây mới 2 phòng chức năng nhà cấp 3; 2 tầng</t>
  </si>
  <si>
    <t>Bãi rác tập trung</t>
  </si>
  <si>
    <t>Số 211/QĐ-UBND, ngày 22/8/2017</t>
  </si>
  <si>
    <t>…./….. hộ 70,28%</t>
  </si>
  <si>
    <t>359/510 hộ đạt 70.39%</t>
  </si>
  <si>
    <t>481/501 hộ (96%)</t>
  </si>
  <si>
    <t>472/497 hộ chăn nuôi đạt 96%</t>
  </si>
  <si>
    <t>Nhà công vụ Trạm Y tế</t>
  </si>
  <si>
    <t>Nhà cấp IV; 4 gian; công trình phụ trợ</t>
  </si>
  <si>
    <t>bộ</t>
  </si>
  <si>
    <t>Tiêu chí Cơ sở vật chất văn hóa</t>
  </si>
  <si>
    <t>03 nhà văn hóa thôn (Cốc Nghê, Cốc Cù, Cốc Rế)</t>
  </si>
  <si>
    <t>đã được giao vốn Chương trình 135 năm 2017</t>
  </si>
  <si>
    <t>Đã thực hiện xong tháng 4/2018</t>
  </si>
  <si>
    <t>Nhà VH Cốc Cù số 207/QĐ-UBND ngày 22/8/2017;Nhà VH Cốc Rế số 206/QĐ-UBND ngày 22/8/2017;Nhà VH Cốc Nghê số 205/QĐ-UBND ngày 22/8/2017.</t>
  </si>
  <si>
    <t>Số nhà tạm dột nát</t>
  </si>
  <si>
    <t>19/501 chiếm 3,7%</t>
  </si>
  <si>
    <t>Số nhà đạt chuẩn theo tiêu chuẩn Bộ Xây dựng</t>
  </si>
  <si>
    <t>297/501 nhà đạt 59,3%</t>
  </si>
  <si>
    <t>Thu nhập đến hết năm 2017 là 25,47 triệu đồng/người/năm</t>
  </si>
  <si>
    <t>Tỷ lệ hộ nghèo năm 2017 là 27,4%</t>
  </si>
  <si>
    <t>Xã chưa có mô hình liên kết sản xuất</t>
  </si>
  <si>
    <t>III</t>
  </si>
  <si>
    <t>Xã Làng Giàng</t>
  </si>
  <si>
    <t>Đường Kim Sính</t>
  </si>
  <si>
    <t>Rải cấp phối</t>
  </si>
  <si>
    <t>Đường Nậm bó bản hành</t>
  </si>
  <si>
    <t xml:space="preserve">Đường Giàng 2-Lung Cuông </t>
  </si>
  <si>
    <t>d</t>
  </si>
  <si>
    <t>Đường trục chính nội đồng</t>
  </si>
  <si>
    <t>Đương Hô Phai (Hô Phai - Đồng Hoang)</t>
  </si>
  <si>
    <t>BTXM, Bm= 2,5</t>
  </si>
  <si>
    <t>đang thực hiện</t>
  </si>
  <si>
    <t>Đường Nà Mèo (Giàng 1- Nà Mèo)</t>
  </si>
  <si>
    <t>e</t>
  </si>
  <si>
    <t>Cầu dân sinh</t>
  </si>
  <si>
    <t>Cầu Tồng Khoang</t>
  </si>
  <si>
    <t>Xây dựng mới cầu cứng BTCT Bm=3,0m</t>
  </si>
  <si>
    <t>m</t>
  </si>
  <si>
    <t>Cầu Kim Sính</t>
  </si>
  <si>
    <t>Cầu Nậm Bó</t>
  </si>
  <si>
    <t>Thủy lợi thôn Ít Nộc 2 xã Làng Giàng</t>
  </si>
  <si>
    <t>Đập đầu mối lấy nước, tuyến kênh dài khoảng 1,8km và các công trình trên kênh. Công trình tưới cho khoảng 20ha</t>
  </si>
  <si>
    <t>đã tiến hành khảo sát</t>
  </si>
  <si>
    <t>Sửa chữa nâng cấp CT thủy lợi Nậm Khắt</t>
  </si>
  <si>
    <t>Nâng cấp sửa chữa đầu mối, tràn bên bể lắng và sửa chữa 02 tuyến kênh thủy lợi đã bị hư hỏng do cơn bão số 3 năm 2016, làm mới cửa thu nước, tràn bên bể lắng và 1km kênh; tưới chủ động 25ha, khai hoang 5ha</t>
  </si>
  <si>
    <t>Cơ sở VC Văn Hóa</t>
  </si>
  <si>
    <t>Trang thiết bị nhà văn hóa xã</t>
  </si>
  <si>
    <t>Bộ</t>
  </si>
  <si>
    <t>Trang thiết bị Y tế</t>
  </si>
  <si>
    <t>Bãi rác thải tập trung</t>
  </si>
  <si>
    <t>CNSH thôn An 1, An 2</t>
  </si>
  <si>
    <t>Đập đầu mối dài khoảng 4m, tuyến ống dài khoảng 6,5 km và các công trình trên tuyến như: bể lọc, bể chứa, hố van, vòi… Công trình cấp nước sinh hoạt cho khoảng 136 hộ</t>
  </si>
  <si>
    <t>CNSH thôn Ít Nộc 2</t>
  </si>
  <si>
    <t>Đập đầu mới dài khoảng 4m, tuyến ống dài khoảng 4km và các công trình trên tuyến như: bể lọc, bể chứa, hố van, vòi… Công trình cấp nước sinh hoạt cho khoảng 72 hộ dân</t>
  </si>
  <si>
    <t>526/932, đạt 56,4%</t>
  </si>
  <si>
    <t>41/932, đạt 9,49%</t>
  </si>
  <si>
    <t>100/932, đạt 10,73%</t>
  </si>
  <si>
    <t>562/777 hộ (72,32%)</t>
  </si>
  <si>
    <t>đạt 4%</t>
  </si>
  <si>
    <t>Nhà tạm dột nát</t>
  </si>
  <si>
    <t>115/932 nhà tạm, dột nát</t>
  </si>
  <si>
    <t>23/932 nhà tạm, dột nát</t>
  </si>
  <si>
    <t>60/932 nhà tạm, dột nát</t>
  </si>
  <si>
    <t>817/932 nhà chiếm 87,66%</t>
  </si>
  <si>
    <t>873/948 nhà chiếm 92,01%</t>
  </si>
  <si>
    <t>Thu nhập đến hết năm 2017 là 23,1 triệu đồng/người/năm</t>
  </si>
  <si>
    <t>thu nhập 25,6  triệu đồng/người/năm</t>
  </si>
  <si>
    <t>Tỷ lệ hộ nghèo năm 2017 là 20,99%</t>
  </si>
  <si>
    <t>Hiện nay xã có 7/12 thôn đạt thôn văn hóa, đạt 58,3%</t>
  </si>
  <si>
    <t>Hiện nay xã có 8/12 thôn đạt thôn văn hóa, đạt 66,67%</t>
  </si>
  <si>
    <t>IV</t>
  </si>
  <si>
    <t>Xã Nậm Đét</t>
  </si>
  <si>
    <t>Chưa có quy định quản lý quy hoạch chung được phê duyệt và hồ sơ theo Thông tư 02/TT-BXD</t>
  </si>
  <si>
    <t>GIAO THÔNG</t>
  </si>
  <si>
    <t>Đường trục xã</t>
  </si>
  <si>
    <t xml:space="preserve"> - </t>
  </si>
  <si>
    <t>Đường vào thôn Nậm Bó</t>
  </si>
  <si>
    <t>NQ30a</t>
  </si>
  <si>
    <t>trong tuần không TH; lũy kế 0,7km/4km</t>
  </si>
  <si>
    <t>lũy kế 1,1km/4km</t>
  </si>
  <si>
    <t>Đường vào thôn Tống Thượng</t>
  </si>
  <si>
    <t>Rải nhựa</t>
  </si>
  <si>
    <t>Đường Nậm Đét - Nậm Phúc</t>
  </si>
  <si>
    <t>BTXM, Bm=3m</t>
  </si>
  <si>
    <t>Đường Bản Lùng - Lùng Vài</t>
  </si>
  <si>
    <t>đang sửa nền</t>
  </si>
  <si>
    <t>V</t>
  </si>
  <si>
    <t>Đường ngõ xóm</t>
  </si>
  <si>
    <t>04 thôn Tống Thượng, Cốc Đào, Nậm Bó, Nậm Đét</t>
  </si>
  <si>
    <t>BTXM, L = 1,8km</t>
  </si>
  <si>
    <t>1,5km/1,8km</t>
  </si>
  <si>
    <t xml:space="preserve">ĐIỆN </t>
  </si>
  <si>
    <t>Tỷ lệ hộ sử dụng điện thường xuyên, an toàn</t>
  </si>
  <si>
    <t>313/546 hộ, đạt 57,3%</t>
  </si>
  <si>
    <t>Cấp điện thôn Tống Thượng</t>
  </si>
  <si>
    <t xml:space="preserve">75 hộ </t>
  </si>
  <si>
    <t>Vốn ODA do EU tài trợ</t>
  </si>
  <si>
    <t>Đường dây trung thế</t>
  </si>
  <si>
    <t>Đường dây hạ thế</t>
  </si>
  <si>
    <t>Trạm biến áp</t>
  </si>
  <si>
    <t>Công suất 250kVA</t>
  </si>
  <si>
    <t>trạm</t>
  </si>
  <si>
    <t>Cấp điện thôn Nậm Bó</t>
  </si>
  <si>
    <t xml:space="preserve">30 hộ </t>
  </si>
  <si>
    <t>Cấp điện thôn Bản Lùng</t>
  </si>
  <si>
    <t xml:space="preserve">50 hộ </t>
  </si>
  <si>
    <t>Công suất 180kVA</t>
  </si>
  <si>
    <t>Cấp điện thôn Bản Lắp</t>
  </si>
  <si>
    <t xml:space="preserve">74 hộ </t>
  </si>
  <si>
    <t>Vốn ngân hàng phát triển VN năm 2017; đã giao CBĐT tại QĐ 4279/QĐ-UBND ngày 30/10/2017</t>
  </si>
  <si>
    <t>Cấp điện thôn Nậm Đét</t>
  </si>
  <si>
    <t xml:space="preserve">13 hộ </t>
  </si>
  <si>
    <t>Cấp điện thôn Cốc Đào</t>
  </si>
  <si>
    <t xml:space="preserve">20 hộ </t>
  </si>
  <si>
    <t>TRƯỜNG HỌC</t>
  </si>
  <si>
    <t>Tỷ lệ trường đạt chuẩn về cơ sở vật chất trường học</t>
  </si>
  <si>
    <t>1/3 trường đạt chuẩn, đạt 33,3%</t>
  </si>
  <si>
    <t>Trường Mầm non (trường chính)</t>
  </si>
  <si>
    <t>MĐH; 4PH, phụ trợ</t>
  </si>
  <si>
    <t>Trường PTDTBT THCS Nậm Đét</t>
  </si>
  <si>
    <t>Sửa chữa lại 01 phòng hội đồng, 01 phòng thư viện, 05 phòng làm việc (trụ sở UBND xã cũ)</t>
  </si>
  <si>
    <t>CƠ SỞ VẬT CHẤT VĂN HÓA</t>
  </si>
  <si>
    <t>Nhà văn hóa xã</t>
  </si>
  <si>
    <t>Mẫu định hình, 200 chỗ</t>
  </si>
  <si>
    <t>Khu thể thao xã</t>
  </si>
  <si>
    <t>0,4ha</t>
  </si>
  <si>
    <t>Nhà văn hóa thôn Nậm Bó</t>
  </si>
  <si>
    <t>Xây mới nhà văn hóa Nậm Bó (30 hộ)</t>
  </si>
  <si>
    <t>Y TẾ</t>
  </si>
  <si>
    <t>Nâng cấp trạm Y tế xã</t>
  </si>
  <si>
    <t>tường bao 60m, kè 50m, cổng</t>
  </si>
  <si>
    <t>Máy tính, máy in, loa truyền thông, tủ thuốc,…</t>
  </si>
  <si>
    <t>MÔI TRƯỜNG</t>
  </si>
  <si>
    <t>Tỷ lệ hộ được sử dụng nước sạch hợp vệ sinh theo quy định</t>
  </si>
  <si>
    <t>đạt 70,9%</t>
  </si>
  <si>
    <t>Công trình cấp nước sinh hoạt</t>
  </si>
  <si>
    <t xml:space="preserve"> -</t>
  </si>
  <si>
    <t>Cấp nước sinh hoạt thôn Tống Hạ, xã Nậm Đét</t>
  </si>
  <si>
    <t>50 hộ dân + 3 trường học, trạm y tế,1 nhà văn hoá thôn , L=4km</t>
  </si>
  <si>
    <t>2018-2019</t>
  </si>
  <si>
    <t>336/546 hộ, đạt 61,5%</t>
  </si>
  <si>
    <t>trong tuần không tăng; lũy kế 364/548 hộ, đạt 66,6%</t>
  </si>
  <si>
    <t>5 hộ làm mới chưa hoàn thiện; lũy kế 364/548 hộ, đạt 66,6%</t>
  </si>
  <si>
    <t>405/480 hộ, đạt 84,37%</t>
  </si>
  <si>
    <t>trong tuần không tăng; lũy kế 457/480 hộ, đạt 95,2%</t>
  </si>
  <si>
    <t>Thu nhập đến hết năm 2017 là 16,4 triệu đồng/người/năm</t>
  </si>
  <si>
    <t>Tỷ lệ hộ nghèo năm 2017 là 35,9%</t>
  </si>
  <si>
    <t>Tiêu chí Hệ thống chính trị và tiếp cận pháp luật</t>
  </si>
  <si>
    <t>Xã có 18/23 cán bộ đạt chuẩn</t>
  </si>
  <si>
    <t>Xã Bản Xèo</t>
  </si>
  <si>
    <t xml:space="preserve">Mở mới đường  từ Bản Xèo 2 đi Nậm Pầu </t>
  </si>
  <si>
    <t>Đường cấp A, GTNT , nền đường rộng 6m, mặt đường rộng 3,5m, lề rộng 2x1,25 mặt đường đá dam kẹp đất</t>
  </si>
  <si>
    <t>Trường MN-TH-THCS tại xã Bản Xèo</t>
  </si>
  <si>
    <t>Xây mới 01 phòng chức năng nhà cấp III, 200m2; các phù trợ sân bê tông, hàng rào xây ghạch, cổng trường, 04 nhà tắm</t>
  </si>
  <si>
    <t>Trường MN-TH-THCS tại điểm trường Pờ Chồ</t>
  </si>
  <si>
    <t>xây dựng 6 phòng chức năng; nhà ăn bán trú; nhà vệ sinh bán trú; bếp ăn tại điểm trường Pồ Chồ;</t>
  </si>
  <si>
    <t>Cơ sở vật chất văn hóa</t>
  </si>
  <si>
    <t>Nhà văn hóa xã (kết hợp hội trường xã)</t>
  </si>
  <si>
    <t>đạt 91%</t>
  </si>
  <si>
    <t xml:space="preserve"> Công trình cấp nước sinh hoạt  thôn Thành Sơn</t>
  </si>
  <si>
    <t>Sửa đập đầu mối, van, ống dẫn (120 hộ)</t>
  </si>
  <si>
    <t>chưa khởi công</t>
  </si>
  <si>
    <t>Công trình cấp nước sinh hoạt thôn Cán Tỷ</t>
  </si>
  <si>
    <t>Sửa đập đầu mối, van, ống dẫn (80 hộ)</t>
  </si>
  <si>
    <t>Công trình cấp nước sinh hoạt thôn Pồ Chồ nguồn 2</t>
  </si>
  <si>
    <t>Sửa đập đầu mối, van, ống dẫn (50 hộ )</t>
  </si>
  <si>
    <t>đạt 100% KL</t>
  </si>
  <si>
    <t>460/464 hộ đạt 99,1 %</t>
  </si>
  <si>
    <t>460/464 hộ đạt 99,1%</t>
  </si>
  <si>
    <t>237/405 hộ đạt 58.52%</t>
  </si>
  <si>
    <t>240/405 hộ đạt 59,26%</t>
  </si>
  <si>
    <t>Thu nhập đến hết năm 2017 là 25,7 triệu đồng/người/năm</t>
  </si>
  <si>
    <t>Thu nhập là 26,5 triệu đồng/người/năm</t>
  </si>
  <si>
    <t>Tỷ lệ hộ nghèo năm 2017 là 9,98%</t>
  </si>
  <si>
    <t>Tỷ lệ hộ nghèo là 9,98%</t>
  </si>
  <si>
    <t>VI</t>
  </si>
  <si>
    <t>Xã Thanh Bình</t>
  </si>
  <si>
    <t>Đường trục 
chính nội đồng</t>
  </si>
  <si>
    <t>Thôn Văng Đẹt (Điểm đầu: Nhà ông: Sìn;điểm cuối: đầu nguồn Văng Đẹt)</t>
  </si>
  <si>
    <t>Mở mới rải cấp phối, bm = 3m, chiều dài 3,5m</t>
  </si>
  <si>
    <t>Vốn WB</t>
  </si>
  <si>
    <t>Thôn Pờ Hồ (Điểm đầu: sau trạm Y tế;điểm cuối: Ma Hoàng Sỉn)</t>
  </si>
  <si>
    <t>Mở mới, rải cấp phối, bề mặt 3m, dài 1,5km</t>
  </si>
  <si>
    <t>Thôn Sín Chải (Điểm đầu: Nhà ông: Chiu;điểm cuối: đồi chè nhà ông Phà)</t>
  </si>
  <si>
    <t>Mở mới, đổ bê tông, bề mặt 3m, dài 1,5km</t>
  </si>
  <si>
    <t>Số trường đạt chuẩn về cơ sở vật chất trường học</t>
  </si>
  <si>
    <t>xã chưa có trường đạt chuẩn</t>
  </si>
  <si>
    <t>Trường Mầm Non</t>
  </si>
  <si>
    <t xml:space="preserve"> +</t>
  </si>
  <si>
    <t>Phòng học</t>
  </si>
  <si>
    <t>Phòng hiệu bộ</t>
  </si>
  <si>
    <t>Bếp ăn</t>
  </si>
  <si>
    <t>Bếp</t>
  </si>
  <si>
    <t>Nhà vệ sinh</t>
  </si>
  <si>
    <t>Trường TH Thanh Binh số 2</t>
  </si>
  <si>
    <t>Bếp nấu</t>
  </si>
  <si>
    <t xml:space="preserve"> Nhà ăn học sinh bán trú</t>
  </si>
  <si>
    <t>Công trình vệ sinh, nhà tắm HS bán trú, hệ thống nước</t>
  </si>
  <si>
    <t>Trường THCS</t>
  </si>
  <si>
    <t>Nhà hiệu bộ</t>
  </si>
  <si>
    <t>Phòng công vụ giáo viên</t>
  </si>
  <si>
    <t>Bếp nấu, nhà ăn học sinh bán trú</t>
  </si>
  <si>
    <t>Điện nông thôn</t>
  </si>
  <si>
    <t>Tỷ lệ hộ sử dụng điện thường xuyên, an toàn: 560/706 hộ, bằng 79,32%</t>
  </si>
  <si>
    <t>Tỷ lệ hộ sử dụng điện thường xuyên, an toàn: 690/710 hộ, bằng 97%</t>
  </si>
  <si>
    <t>Xây mới Trạm Y tế</t>
  </si>
  <si>
    <t>Mẫu định hình</t>
  </si>
  <si>
    <t>Thu nhập đến hết năm 2017 là 24,5 triệu đồng/người/năm</t>
  </si>
  <si>
    <t>Tỷ lệ hộ nghèo năm 2017 là 40%</t>
  </si>
  <si>
    <t>xã chưa có HTX theo quy định; có mô hình liên kết sản xuất với công ty chè Thanh Bình</t>
  </si>
  <si>
    <t>TC 16</t>
  </si>
  <si>
    <t>Năm 2017 xã có 7/11 thôn đạt thôn văn hóa 5 năm liên tục, đạt 63,63%</t>
  </si>
  <si>
    <t>370/706 hộ đạt 55,24%</t>
  </si>
  <si>
    <t>………</t>
  </si>
  <si>
    <t>Xã có 16/22 cán bộ đạt chuẩn</t>
  </si>
  <si>
    <t>VII</t>
  </si>
  <si>
    <t>Xã Bản Phiệt</t>
  </si>
  <si>
    <t>Tiêu chí Quy hoạch</t>
  </si>
  <si>
    <t>xã chưa có quy chế quản lý quy hoạch được phê duyệt; điều chỉnh quy hoạch chung theo thông tư 02/TT-BXD</t>
  </si>
  <si>
    <t>Đường trục xã, liên xã</t>
  </si>
  <si>
    <t>Đường thôn K8</t>
  </si>
  <si>
    <t>Đường Nậm Sưu - Nậm Sò</t>
  </si>
  <si>
    <t>Đường trục thôn</t>
  </si>
  <si>
    <t>Đường thôn Làng Ói</t>
  </si>
  <si>
    <t>Mở mới + rải CP Bm=3m</t>
  </si>
  <si>
    <t>c</t>
  </si>
  <si>
    <t>Cầu</t>
  </si>
  <si>
    <t>Cầu thôn Thuỷ Điện; thôn Nậm Sưu, xã Bản Phiệt</t>
  </si>
  <si>
    <t>BTCT 1 nhịp L=33m; B cầu = 7m, đường dẫn 2 đầu cầu L = 200m</t>
  </si>
  <si>
    <t>chưa thực hiện</t>
  </si>
  <si>
    <t>Cầu thôn Làng Trung</t>
  </si>
  <si>
    <t>Cầu BTCT 4x6m</t>
  </si>
  <si>
    <t>Cầu thôn K8 xã Bản Phiệt</t>
  </si>
  <si>
    <t xml:space="preserve">Trường THCS </t>
  </si>
  <si>
    <t>5 phòng học; 01 thư viện, 3 phòng chuyên môn, 01 phòng y tế, 1 phòng bảo vệ, 1 phòng kho, 01 nhà vệ sinh</t>
  </si>
  <si>
    <t>Trường MN Ánh Sao</t>
  </si>
  <si>
    <t>4 phòng học, 1 phòng hiệu trưởng, 1 phòng phó hiệu trưởng, 01 y tê, 1 phòng hành chính quảng trị</t>
  </si>
  <si>
    <t>Trường Tiểu học</t>
  </si>
  <si>
    <t>8 phòng học tại 2 phân hiệu Làng Chung - Nậm Sưu</t>
  </si>
  <si>
    <t>Nhà văn hóa thôn</t>
  </si>
  <si>
    <t>Nhà văn hóa thôn Nậm Sò</t>
  </si>
  <si>
    <t>79 hộ</t>
  </si>
  <si>
    <t>đã hoàn thành</t>
  </si>
  <si>
    <t>Nhà văn hóa thôn Thủy Điện</t>
  </si>
  <si>
    <t>52 hộ</t>
  </si>
  <si>
    <t>xã còn 43 nhà tạm dột nát</t>
  </si>
  <si>
    <t>Môi trường</t>
  </si>
  <si>
    <t>Nghĩa trang tại thôn K8 - Bản Quẩn</t>
  </si>
  <si>
    <t>Nghĩa trang tại thôn Cốc Lầy - Làng Ói</t>
  </si>
  <si>
    <t>có 1.050/1.186 hộ, đạt 88,53%</t>
  </si>
  <si>
    <t>có 647/669 đạt 96,71%</t>
  </si>
  <si>
    <t>Xã có 22/25 cán bộ đạt chuẩn</t>
  </si>
  <si>
    <t>Thu nhập đến hết năm 2017 là 28,9 triệu đồng/người/năm</t>
  </si>
  <si>
    <t>Tỷ lệ hộ nghèo năm 2017 là 9,92%</t>
  </si>
  <si>
    <t>VIII</t>
  </si>
  <si>
    <t>Xã Bản Cầm</t>
  </si>
  <si>
    <t>2.1</t>
  </si>
  <si>
    <t>Đường liên xã, trục xã</t>
  </si>
  <si>
    <t>Đường Nậm Chủ - Làng Chung</t>
  </si>
  <si>
    <t>Nâng cấp BTXM, Bm =3m (Từ đầu cầu nậm Chủ đến thôn Làng Chung xã Bản Phiệt</t>
  </si>
  <si>
    <t>Đường Bản Lọt - Nậm Choỏng</t>
  </si>
  <si>
    <t>Nâng cấp BTXM, Bm =3m (Từ cầu Bản Lọt đến cầu Nậm choỏng)</t>
  </si>
  <si>
    <t>*</t>
  </si>
  <si>
    <t>Hệ thống đường dây 0,4 kv thôn Bản Cầm</t>
  </si>
  <si>
    <t>Làm mới đương dây 0.4</t>
  </si>
  <si>
    <t>1,5</t>
  </si>
  <si>
    <t>5.2</t>
  </si>
  <si>
    <t>Trường mầm non</t>
  </si>
  <si>
    <t>03 phòng học (02 phòng học trường trung tâm, 01 phòng học thôn Bản lọt)  06 phòng chức năng (P. hiệu trưởng, p. phó hiệu trưởng, phòng giáo dục thể chất nghệ thuật, văn phòng, phòng hành chính quản trị, P.Y tế); 01 phong bảo vệ, 01 bếp ăn, 01 nhà vệ sinh,</t>
  </si>
  <si>
    <t>Chưa triển khai thực hiện</t>
  </si>
  <si>
    <t>5.3</t>
  </si>
  <si>
    <t>Xây dựng mới 03 phòng học; 04 phòng chức năng (01 phòng truyền thống, 01 phòng Y tế, 02 phong sinh hoạt tổ chuyên môn);  01 phòng bảo vệ, 01 nhà vệ sinh</t>
  </si>
  <si>
    <t>theo mẫu định hình</t>
  </si>
  <si>
    <t>Nâng cấp mở rộng diện tích, san mặt bằng, rãnh thoát nước</t>
  </si>
  <si>
    <t xml:space="preserve">Nhà văn hóa  thôn bản </t>
  </si>
  <si>
    <t>Xây mới 02 nhà văn hóa thôn, bản</t>
  </si>
  <si>
    <t>Thôn Bản Lọt</t>
  </si>
  <si>
    <t>211 hộ</t>
  </si>
  <si>
    <t>Thôn Na Năng</t>
  </si>
  <si>
    <t>98 hộ</t>
  </si>
  <si>
    <t>Cơ sở hạ tầng thương mại nông thôn</t>
  </si>
  <si>
    <t>Chợ khu vực trung tâm xã</t>
  </si>
  <si>
    <t>San mặt bằng, xây mới chợ</t>
  </si>
  <si>
    <t>xã còn 94 nhà tạm dột nát</t>
  </si>
  <si>
    <t>Tỷ lệ hộ được sử dụng nước sạch hợp vệ sinh</t>
  </si>
  <si>
    <t>đạt 67,88%</t>
  </si>
  <si>
    <t>Các cơ sở SX-KD, nuôi trồng thủy sản, làng nghề đảm bảo quy định về môi trường</t>
  </si>
  <si>
    <t>…/… cơ sở chưa đạt tiêu chuẩn</t>
  </si>
  <si>
    <t>17.2</t>
  </si>
  <si>
    <t>Bãi chôn lấp rác thải tập trung</t>
  </si>
  <si>
    <t>Mở mớ +RCP: 2km đường vào bãi rác; các hạng mục cần thiết khác</t>
  </si>
  <si>
    <t>chưa triển khai thực hiện</t>
  </si>
  <si>
    <t>632/1.104 hộ, đạt 57%</t>
  </si>
  <si>
    <t>998/1.104 hộ đạt 90%</t>
  </si>
  <si>
    <t>Thu nhập đến hết năm 2017 là 23,2 triệu đồng/người/năm</t>
  </si>
  <si>
    <t>Tỷ lệ hộ nghèo năm 2017 là 21,97%</t>
  </si>
  <si>
    <t>XI</t>
  </si>
  <si>
    <t>Xã Tả Phìn - huyện Sa Pa</t>
  </si>
  <si>
    <t>Đã tiến hành xây dựng Quy chế quản lý quy hoạch chờ phê duyệt.</t>
  </si>
  <si>
    <t>Đang trình phê duyệt</t>
  </si>
  <si>
    <t>Kè dọc suối tuyến đường đi Can Ngài xã Tả Phìn</t>
  </si>
  <si>
    <t>Kè BTXM chiều cao trung bình 1,5m, chiều dài 200m</t>
  </si>
  <si>
    <t>Đang hoàn thiện thủ tục hồ sơ chuẩn bị đầu tư</t>
  </si>
  <si>
    <t>Ngầm tràn thôn Lủ Khấu đi đội 7,8 thôn Suối Thầu xã Tả Phìn</t>
  </si>
  <si>
    <t>Ngầm tràn liên hợp, chiều dài 1 nhịp 6m, Bm=6m</t>
  </si>
  <si>
    <t xml:space="preserve">Thủy lợi đội 3 - Tà Chải (Lý Quẩy Vạn) </t>
  </si>
  <si>
    <t>Đang hoàn thiện thủ tục chuẩn bị đầu tư</t>
  </si>
  <si>
    <t>Thủy lợi đội 9 thôn Lủ Khấu xã Tả Phìn</t>
  </si>
  <si>
    <t>Xây dựng đầu mối kiên cố bằng BT, kiên cố tuyến kênh dài 3km, đảm bảo nước tưới cho 15ha lúa ruộng 1 vụ</t>
  </si>
  <si>
    <t>Nhà văn hóa thôn Tà Chải</t>
  </si>
  <si>
    <t>xây dựng mới (117 hộ)</t>
  </si>
  <si>
    <t>Nhà văn hóa thôn Lủ Khấu</t>
  </si>
  <si>
    <t>xây dựng mới (81 hộ)</t>
  </si>
  <si>
    <t>Nhà văn hóa thôn Giàng Tra</t>
  </si>
  <si>
    <t>xây dựng mới (120 hộ)</t>
  </si>
  <si>
    <t>Nhà văn hóa thôn Suối Thầu</t>
  </si>
  <si>
    <t>nâng cấp sửa chữa (124 hộ)</t>
  </si>
  <si>
    <t>Trang thiết bị nhà văn hóa thôn</t>
  </si>
  <si>
    <t>Tỷ lệ hộ được sử dụng nước sạch, hợp vệ sinh theo quy định</t>
  </si>
  <si>
    <t xml:space="preserve">đạt 81,4% </t>
  </si>
  <si>
    <t>đạt 81,4%</t>
  </si>
  <si>
    <t>Cấp nước sinh hoạt</t>
  </si>
  <si>
    <t>Công trình cấp nước sinh hoạt đội 1, thôn Sả Séng</t>
  </si>
  <si>
    <t>Nâng cấp đầu mối, bể lọc, bể chứa, đầu tư tuyến ống dài khoảng 2,5km, hố van, hố đồng hồ, cấp nước sinh hoạt cho 60 hộ dân và 2 điểm trường</t>
  </si>
  <si>
    <t>Cấp nước sinh hoạt đội 9 thôn Lủ Khấu xã Tả Phìn</t>
  </si>
  <si>
    <t>Nâng cấp đầu mối, bể lọc, bể chứa, đầu tư tuyến ống dài khoảng 2,5km, hố van, hố đồng hồ, cấp nước sinh hoạt cho 51 hộ dân và 1 điểm trường</t>
  </si>
  <si>
    <t>Cấp nước sinh hoạt đội 2,3 - Tà Chải</t>
  </si>
  <si>
    <t>Sửa chữa, nâng cấp đập đầu mối, đường ống, đồng hồ cấp nước cho 90 hộ và 03 trường học</t>
  </si>
  <si>
    <t>Cấp nước sinh hoạt đội 10 - thôn Lù Khấu</t>
  </si>
  <si>
    <t>Đầu mối, bể lọc, tuyến ống dài 1,5 km phục vụ cho 30 hộ + 1 trường học + nhà văn hóa</t>
  </si>
  <si>
    <t>Cấp nước sinh hoạt đội 6 thôn Can Ngài</t>
  </si>
  <si>
    <t>Đầu mối, bể lọc, tuyến ống dài 2 km phục vụ cho 76 hộ + 02 trường học + nhà văn hóa</t>
  </si>
  <si>
    <t>có 381/691 hộ đạt 55,13%</t>
  </si>
  <si>
    <t>đạt 0,35%</t>
  </si>
  <si>
    <t>có 396/691 hộ 57,31%</t>
  </si>
  <si>
    <t>……..</t>
  </si>
  <si>
    <t>đạt 4,5%</t>
  </si>
  <si>
    <t>có 14 hộ</t>
  </si>
  <si>
    <t>Thu nhập là 23,2 triệu đồng/người/năm</t>
  </si>
  <si>
    <t>Thu nhập là 3,94 triệu đồng/người/năm</t>
  </si>
  <si>
    <t>Tỷ lệ hộ nghèo năm 2017 là 19,2%</t>
  </si>
  <si>
    <t>43,5 % KH</t>
  </si>
  <si>
    <t>Còn 30 hộ nghèo</t>
  </si>
  <si>
    <t>Xã có 12/23 cán bộ đạt chuẩn</t>
  </si>
  <si>
    <t>16/23 cán bộ, công chức đạt chuẩn</t>
  </si>
  <si>
    <t>Biểu 7</t>
  </si>
  <si>
    <t>Kết quả công tác chỉ đạo, tuyên truyền xây dựng nông thôn mới 9 tháng năm 2018
tại các huyện, thành phố</t>
  </si>
  <si>
    <t>(Kèm theo Báo cáo       /BC-BCĐ ngày     / 9 /2018 của BCĐ NTM và GNBV tỉnh)</t>
  </si>
  <si>
    <t>Đ</t>
  </si>
  <si>
    <t>1715/QĐ-UBND ngày 11/6/2018</t>
  </si>
  <si>
    <t>Quyết định ban hành Quy định về cơ chế phân cấp quản lý thực hiện các Chương trình mục tiêu quốc gia, giai đoạn 2016-2020 trên địa bàn tỉnh Lào Cai</t>
  </si>
  <si>
    <t>Quyết định về việc công nhận "Xã đạt chuẩn nông thôn mới" năm 2018</t>
  </si>
  <si>
    <t>Kế hoạch Triển khai rà soát chương trình MTQG xây dựng NTM  các xã phấn đấu hoàn thành "Xã đạt chuẩn nông thôn mới" năm 2019,2020.</t>
  </si>
  <si>
    <t>(Kèm theo Báo cáo     /BC-BCĐ ngày       /9/2018 của BCĐ NTM và GNBV tỉnh)</t>
  </si>
  <si>
    <t>Kết quả xây dựng giao thông nông thôn Tỉnh Lào Cai 9 tháng đầu năm 2018</t>
  </si>
  <si>
    <t>(Kèm theo Báo cáo       /BC-BCĐ ngày     /9/2018 của BCĐ NTM và GNBV tỉnh)</t>
  </si>
  <si>
    <t xml:space="preserve"> Đang triển khai GPMB: L=4,248km; </t>
  </si>
  <si>
    <t>qua khảo sát thiết kế, điều chỉnh L=2,7km;Đang rải chống trơn 0,8km</t>
  </si>
  <si>
    <t>Đã tập kết VL xong thi công nền đường 0,35km</t>
  </si>
  <si>
    <t xml:space="preserve"> Thi công mặt đường 400m</t>
  </si>
  <si>
    <t>Đã thi công 7/7 cống và rải chống trơn hoàn thành 2,0km</t>
  </si>
  <si>
    <t>Xây xong tường và đã đổ mái đang hoàn thiện</t>
  </si>
  <si>
    <t>Hoàn thành XD 5/8 nhà văn hóa (Mỏ Đá, bản Cau, bản Siêu Pang, bản Lũng Sắc) và 03 cái  đang XD ( bản Qua, Khuẩy Ca)</t>
  </si>
  <si>
    <t xml:space="preserve"> Hoàn thành GPMB, xong MB</t>
  </si>
  <si>
    <t>Đang khởi công</t>
  </si>
  <si>
    <t>514/858 hộ (59,9%): Lũy kế hoàn thành 34 hộ</t>
  </si>
  <si>
    <t>307/528 hộ CN (58,14%): Lũy kế hoàn thành 79 hộ</t>
  </si>
  <si>
    <t>ước đạt 30,06 triệu đồng/ng/năm</t>
  </si>
  <si>
    <t>15,3% (131/858 hộ)</t>
  </si>
  <si>
    <t xml:space="preserve">18/22 cán bộ đạt chuẩn </t>
  </si>
  <si>
    <t>430/510 hộ đạt 84,3%</t>
  </si>
  <si>
    <t xml:space="preserve">Đang thực hiện công đoạn dựng cột trong tháng 9/2018 </t>
  </si>
  <si>
    <t>Đang thực hiện công đoạn dựng cột trong tháng 9/2019</t>
  </si>
  <si>
    <t>Đang thực hiện công đoạn dựng cột trong tháng 9/2020</t>
  </si>
  <si>
    <t>Đang thực hiện công đoạn dựng cột trong tháng 9/2021</t>
  </si>
  <si>
    <r>
      <t xml:space="preserve">Chưa thực hiện </t>
    </r>
    <r>
      <rPr>
        <i/>
        <sz val="9"/>
        <rFont val="Times New Roman"/>
        <family val="1"/>
      </rPr>
      <t>(Đã có Thông báo số 711/UBND-KTHT về việc thông báo chủ chương thưc hiện các dự án điện NT trên địa bàn huyện Si Ma Cai)</t>
    </r>
  </si>
  <si>
    <t>Đã ghép xong cốt pha   chuẩn bị đổ mái tầng 1</t>
  </si>
  <si>
    <r>
      <t>Thực hiện xong (</t>
    </r>
    <r>
      <rPr>
        <i/>
        <sz val="9"/>
        <rFont val="Times New Roman"/>
        <family val="1"/>
      </rPr>
      <t>Trùng với tuyến nội đồng Cốc Nghê Cốc Cù hiện nay đã giải cấp phối xong)</t>
    </r>
  </si>
  <si>
    <r>
      <t>Đã xóa xong 2 nhà tạm.</t>
    </r>
    <r>
      <rPr>
        <i/>
        <sz val="9"/>
        <rFont val="Times New Roman"/>
        <family val="1"/>
      </rPr>
      <t xml:space="preserve"> (hiện tại trên địa bàn xã không còn nhà tạm)</t>
    </r>
  </si>
  <si>
    <t>391/495 nhà đạt 79%</t>
  </si>
  <si>
    <t>Thu nhập tính đến tháng 8/2018 là 30.15 triệu đồng/người/năm</t>
  </si>
  <si>
    <t>Tỷ lệ hộ nghèo  theo kết quả điều tra sơ bộ năm 2018 là 11,7%</t>
  </si>
  <si>
    <t>Đã thẩm định xong tại văn bản số 506/BCTĐ-SKH ngày 27/8/2018( đạt)</t>
  </si>
  <si>
    <t>đã thực hiện phê duyệt BCKTKT, chuẩn bị khởi công</t>
  </si>
  <si>
    <t>Điều chỉnh sang tuyến An 1-an 2 1,117km</t>
  </si>
  <si>
    <t>đã thực hiện phê duyệt BCKTKT, đang san gạt mặt đường</t>
  </si>
  <si>
    <t>Lũy kế 0,242 km</t>
  </si>
  <si>
    <t>đã thực hiện phê duyệt BCKTKT, đang thi công</t>
  </si>
  <si>
    <t>đã thực hiện phê duyệt BCKTKT, đã trình UBND tỉnh đề nghị phân bổ vốn</t>
  </si>
  <si>
    <t>đã cấp</t>
  </si>
  <si>
    <t>Đang lập tờ trình</t>
  </si>
  <si>
    <t>735/948 đạt 77,53%</t>
  </si>
  <si>
    <t>566/777 đạt 72,84%</t>
  </si>
  <si>
    <t>còn 22 nhà tạm nhà dột nát</t>
  </si>
  <si>
    <t>sau khi đi kiểm tra lại 735/948 đạt 77,53% nhà đạt tiêu chuẩn</t>
  </si>
  <si>
    <t>thu nhập 30,2  triệu đồng/người/năm</t>
  </si>
  <si>
    <t>Tỷ lệ hộ nghèo là 15,24%</t>
  </si>
  <si>
    <t>10/12 thôn đạt thôn văn hóa, đạt 83,33%</t>
  </si>
  <si>
    <t>Đã hoàn thành</t>
  </si>
  <si>
    <t>Thi công xong, đang đắp lề</t>
  </si>
  <si>
    <t>thực hiện 0,3km, lũy kế 1km/1km</t>
  </si>
  <si>
    <t>Lũy kế 1,5km</t>
  </si>
  <si>
    <t>Đạt 57,3%</t>
  </si>
  <si>
    <t>Triển khai đào hố móng cột</t>
  </si>
  <si>
    <t>San gạt mặt bằng</t>
  </si>
  <si>
    <t>Làm được 70% khối lượng</t>
  </si>
  <si>
    <t xml:space="preserve">Đang chuẩn bị lợp mái </t>
  </si>
  <si>
    <t>473/549 hộ, đạt 86,1%</t>
  </si>
  <si>
    <t xml:space="preserve">391/549 hộ, đạt 71,2% </t>
  </si>
  <si>
    <t xml:space="preserve">460/480 hộ chăn nuôi, đạt 95,8% </t>
  </si>
  <si>
    <t>Đang tiến hành điều tra</t>
  </si>
  <si>
    <t>điều chuyển 01 CB có chuyên môn chưa phù hợp vị trí CT</t>
  </si>
  <si>
    <t>Làm xong phần móng, đạt 20%</t>
  </si>
  <si>
    <t>Thu nhập là 30,5 triệu đồng/người/năm</t>
  </si>
  <si>
    <t>Đang TH 70%</t>
  </si>
  <si>
    <t>Đã có trường đạt chuẩn MĐ3</t>
  </si>
  <si>
    <t>Chưa TH, đang chờ QĐ phê duyệt.</t>
  </si>
  <si>
    <t>Đang thi công</t>
  </si>
  <si>
    <t>Chưa TH vì chưa được bố trí vốn</t>
  </si>
  <si>
    <t>Đang xây dựng đạt 90%</t>
  </si>
  <si>
    <t>22,7tr/người/năm</t>
  </si>
  <si>
    <t>Năm 2017 là 40%. Đến  13/9//2018 giảm còn 11,7% (theo rà soát mới nhất)</t>
  </si>
  <si>
    <t>502/710 hộ = 70,7% (Đạt)</t>
  </si>
  <si>
    <t>517/710 hộ có chuồng trại hợp vệ sinh = 72,8% (Đạt)</t>
  </si>
  <si>
    <t>hoàn thành</t>
  </si>
  <si>
    <t>lũy kế 1 km</t>
  </si>
  <si>
    <t>lũy kế 0,75 km</t>
  </si>
  <si>
    <t>đang thực hiện mở mới được 1,5km</t>
  </si>
  <si>
    <t>đã xóa xong 27/27 nhà tạm</t>
  </si>
  <si>
    <t>33,9 triệu đồng/người/năm</t>
  </si>
  <si>
    <t>Tỷ lệ hộ nghèo là 7,41%</t>
  </si>
  <si>
    <t>lũy kế 1,5 km</t>
  </si>
  <si>
    <t>lũy kế 3,6 km</t>
  </si>
  <si>
    <t>Đã khởi công thực hiện</t>
  </si>
  <si>
    <t>Đang thực hiện</t>
  </si>
  <si>
    <t>30,08 triệu đồng/người/năm</t>
  </si>
  <si>
    <t>Tỷ lệ hộ nghèo là 11,88%</t>
  </si>
  <si>
    <t>Đã hoàn thành tiêu chí Quy hoạch</t>
  </si>
  <si>
    <t>Đã hoàn thành khảo sát, hoàn thiện hồ sơ, lập dự toán, chuẩn bị khởi công</t>
  </si>
  <si>
    <t>Hoàn thành đậo đầu mối, xây được 0,6km kênh mương.</t>
  </si>
  <si>
    <t>Đã lựa chọn xong nhà thầu, hoàn thiện hồ sơ chuẩn bị khởi công.</t>
  </si>
  <si>
    <t>Đang thi công, đã hoàn thành làm móng, đang lên tường</t>
  </si>
  <si>
    <t>Đang thi công, đang làm móng</t>
  </si>
  <si>
    <t>Đã hoàn giải phóng xong mặt bằng, hoàn thiện hồ sơ chuẩn bị khởi công.</t>
  </si>
  <si>
    <t xml:space="preserve">Đã đầu tư trang thiết bị </t>
  </si>
  <si>
    <t>Đangbắt đầu làm đường ống</t>
  </si>
  <si>
    <t>có 562/703 hộ đạt 79,94%</t>
  </si>
  <si>
    <t>có 262/268 hộ có chuồng trại HVS</t>
  </si>
  <si>
    <t>Hoàn thành tiêu chí</t>
  </si>
  <si>
    <t>20/23 cán bộ, công chức đạt chuẩn, đạt 69,57%. 02 đồng chí tháng 10/2018 đi học lý luận chính trị. 01 cán bộ đang chuẩn bị nghỉ theo chế độ 108.</t>
  </si>
  <si>
    <t xml:space="preserve"> Tổ chức thực hiện Chương trình MTQG xây dựng nông thôn mới đối với các xã đăng ký phấn đấu hoàn  thành “Xã đạt chuẩn nông thôn mới” năm 2018</t>
  </si>
  <si>
    <t>Về tăng chỉ đạo, đẩy nhanh tiến độ thực hiện xây dựng NTM tại cơ sở năm 2018</t>
  </si>
  <si>
    <t>Về việc thực hiện nhiệm vụ xây dựng xã đạt chuẩn tiếp cận pháp luật năm 2018 theo Quyết định 619/QĐ-TTg ngày 8/5/2017 của Thủ tướng Chính phủ</t>
  </si>
  <si>
    <t>Về tập trung chỉ đạo thực hiện nhiệm vụ xây dựng nông thôn mới và giảm nghèo bền vững năm 2018</t>
  </si>
  <si>
    <t>Phân bổ chi tiết vốn NSTW đầu tư CSHT Chương trình 135 thuộc Chương trình MTQG Giảm nghèo bền vững (các dự án khởi công mới năm 2018)</t>
  </si>
  <si>
    <t>Phân bổ chi tiết kế hoạch vốn NSTW đầu tư thực hiện Nghị Quyết 30a/NQ-CP</t>
  </si>
  <si>
    <t>Kết quả thực hiện đến 30/9/2018</t>
  </si>
  <si>
    <t xml:space="preserve"> Đ</t>
  </si>
  <si>
    <r>
      <t>676,3</t>
    </r>
    <r>
      <rPr>
        <sz val="14"/>
        <color indexed="10"/>
        <rFont val="Times New Roman"/>
        <family val="1"/>
      </rPr>
      <t xml:space="preserve"> </t>
    </r>
  </si>
  <si>
    <t>(Theo số liệu tổng hợp của các huyện, thành phố)</t>
  </si>
  <si>
    <t>Kết quả thực hiện tiêu chí đến tháng 9/2018</t>
  </si>
  <si>
    <t>(Kèm theo Báo cáo    /BC-BCĐ ngày          /9/2018 của BCĐ NTM và GNBV tỉnh)</t>
  </si>
  <si>
    <t>Các Văn bản chỉ đạo Chương trình MTQG xây dựng nông thôn mới tỉnh Lào Cai</t>
  </si>
  <si>
    <t>Tiến độ thực hiện các công trình trên địa bàn các xã phấn đấu hoàn thành xã nông thôn mới năm 2018</t>
  </si>
  <si>
    <t>Biểu 6a</t>
  </si>
  <si>
    <t>Kết quả huy động nguồn lực 9 tháng đầu năm 2018</t>
  </si>
  <si>
    <t>Vốn đầu tư phát triển</t>
  </si>
  <si>
    <t>- Vốn ODA…. (bao gồm vốn bổ sung cuối năm 2017)</t>
  </si>
  <si>
    <t>Ước thực hiện năm 2018</t>
  </si>
  <si>
    <t>Thành Phố Lào Cai</t>
  </si>
  <si>
    <t>4564/UBND-NLN ngày 27/9/2018</t>
  </si>
  <si>
    <r>
      <rPr>
        <sz val="14"/>
        <rFont val="Times New Roman"/>
        <family val="1"/>
      </rPr>
      <t>19/2018/QĐ-UBND
ngày 03/8/2018</t>
    </r>
    <r>
      <rPr>
        <sz val="12"/>
        <rFont val="Times New Roman"/>
        <family val="0"/>
      </rPr>
      <t xml:space="preserve">
</t>
    </r>
  </si>
  <si>
    <t>2549/QĐ-UBND
ngày 10/8/2018</t>
  </si>
  <si>
    <t>134/KH-BCĐ
ngày 29/8/2018</t>
  </si>
  <si>
    <t>Tăng cường chỉ đạo đẩy nhanh tiến độ thực hiện xây dựng nông thôn mới tại cơ sở năm 2018</t>
  </si>
  <si>
    <t>158/KH-BCĐ ngày 19/6/2018</t>
  </si>
  <si>
    <t>1197/UBND-NC ngày 30/3/2018</t>
  </si>
  <si>
    <t>59/KH-UBND ngày 12/02/2018</t>
  </si>
  <si>
    <t>ĐƠN VỊ ĐƯỢC GIÚP ĐỠ</t>
  </si>
  <si>
    <t>LÃNH ĐẠO CHỊU TRÁCH NHIỆM CHÍNH</t>
  </si>
  <si>
    <t>Tổng giá trị hiện vật
(triệu đồng)</t>
  </si>
  <si>
    <t>Tiền mặt (triệu đồng)</t>
  </si>
  <si>
    <t>Tổng giá trị hỗ trợ</t>
  </si>
  <si>
    <t>Lãnh đạo chưa có báo cáo</t>
  </si>
  <si>
    <t>NS</t>
  </si>
  <si>
    <t xml:space="preserve"> Xã</t>
  </si>
  <si>
    <t xml:space="preserve"> Huyện</t>
  </si>
  <si>
    <t>Họ tên</t>
  </si>
  <si>
    <t xml:space="preserve"> Chức vụ</t>
  </si>
  <si>
    <t>Nậm Khánh</t>
  </si>
  <si>
    <t>Đỗ Thành Công</t>
  </si>
  <si>
    <t>CT Hội Chữ thập đỏ</t>
  </si>
  <si>
    <t>01 km đường giao thông nông thôn</t>
  </si>
  <si>
    <t>X</t>
  </si>
  <si>
    <t>Bản Phùng</t>
  </si>
  <si>
    <t>Nguyễn Thế Dũng</t>
  </si>
  <si>
    <t>PGĐ Sở Giáo dục và Đào tạo</t>
  </si>
  <si>
    <t xml:space="preserve">Phối hợp với tổ chức GVI tài trợ tiền để 05 hộ gia đình mua trâu (12 triệu đồng/hộ; tổ chức tặng quà cho học sinh tiểu học mỗi em 1 áo ấm, THCS mỗi em 1 khăn ấm tổng trị giá 30 triệu đồng; tặng 05 máy lọc nước </t>
  </si>
  <si>
    <t xml:space="preserve">Phối hợp với tổ chức GVI tài trợ tiền để 05 hộ gia đình mua trâu (12 triệu đồng/hộ; tổ chức tặng quà cho học sinh tiểu học mỗi em 1 áo ấm, THCS mỗi em 1 khăn ấm  tặng 05 máy lọc nước </t>
  </si>
  <si>
    <t>Tà Chải</t>
  </si>
  <si>
    <t>Đỗ Minh Tâm</t>
  </si>
  <si>
    <t>PGĐ Sở Giáo dục</t>
  </si>
  <si>
    <t>59 áo khoác, 59 ba lô cho học sinh, 10 suất học bổng, 01 bộ máy vi tính, 30 bộ sách vở</t>
  </si>
  <si>
    <t xml:space="preserve"> 59 ba lô cho học sinh, </t>
  </si>
  <si>
    <t>Nậm Tha</t>
  </si>
  <si>
    <t xml:space="preserve">Trần Thị Minh  </t>
  </si>
  <si>
    <t xml:space="preserve"> PGĐ Sở Y tế</t>
  </si>
  <si>
    <t>15 lò đốt rác; khám bệnh cho 300 lượt người</t>
  </si>
  <si>
    <t>15 lò đốt rác;</t>
  </si>
  <si>
    <t>trungbvanlc@gmail.com</t>
  </si>
  <si>
    <t>Suối Thầu</t>
  </si>
  <si>
    <t>Đặng Viết Xuyên</t>
  </si>
  <si>
    <t>Phó tổng Biên tập Báo Lào Cai</t>
  </si>
  <si>
    <t>Quà tết</t>
  </si>
  <si>
    <t>contact-skhcn@laocai.gov.vn</t>
  </si>
  <si>
    <t>Bản Liền</t>
  </si>
  <si>
    <t>Phan Văn Cương</t>
  </si>
  <si>
    <t>PGĐ Sở Công Thương</t>
  </si>
  <si>
    <t>với 34 xuất quà cho gia đình chính sách, mỗi xuất quà là 500.000 đồng/xuất quà; 01 xuất quà cho UBND xã 03 triệu đồng. Hội chữ thập đỏ cơ quan hỗ trợ hàng tháng cho 01 gia đình chính sách có học sinh hiếu học với 200.000,đ/tháng.  hỗ trợ 12 tấn xi măng làm đường ngõ xóm</t>
  </si>
  <si>
    <t>Hội chữ thập đỏ cơ quan hỗ trợ hàng tháng cho 01 gia đình chính sách có học sinh hiếu học với 200.000,đ/tháng.</t>
  </si>
  <si>
    <t>Nậm Xây</t>
  </si>
  <si>
    <t xml:space="preserve">Đỗ Minh Lương </t>
  </si>
  <si>
    <t>Phó Chủ tịch Hội Nông dân tỉnh</t>
  </si>
  <si>
    <t>Đỡ đầu 03 cháu, 5 máy tính</t>
  </si>
  <si>
    <t>Nậm Lúc</t>
  </si>
  <si>
    <t>Nguyễn Đức Tiến</t>
  </si>
  <si>
    <t>PGĐ Kho bạc tỉnh</t>
  </si>
  <si>
    <t>15 suất quà, 50 áo rét, 02 suất quà cho HS nghèo</t>
  </si>
  <si>
    <t>15 suất quà, 50 áo rét, 04 suất quà cho HS nghèo</t>
  </si>
  <si>
    <t>Phạm Trung Kiên</t>
  </si>
  <si>
    <t xml:space="preserve">PGĐ Sở TNMT </t>
  </si>
  <si>
    <t>10 suất quà cho hộ nghèo, áo ấm cho học sinh</t>
  </si>
  <si>
    <t>A Lù</t>
  </si>
  <si>
    <t>Phan Tử Lượng</t>
  </si>
  <si>
    <t>Giám đốc Công ty Điện lực Lào Cai</t>
  </si>
  <si>
    <t>40 chiếc ghế</t>
  </si>
  <si>
    <t>Cốc San</t>
  </si>
  <si>
    <t>Trần Đình Hoàn</t>
  </si>
  <si>
    <t>Phó CVP HĐND tỉnh</t>
  </si>
  <si>
    <t>Tặng quà cho xã</t>
  </si>
  <si>
    <t>Tả Thàng</t>
  </si>
  <si>
    <t>Phạm Đức Cường</t>
  </si>
  <si>
    <t>CT Liên minh HTX</t>
  </si>
  <si>
    <t>tinhdoanlaocai@gmail.com</t>
  </si>
  <si>
    <t>Sàng Ma Sáo</t>
  </si>
  <si>
    <t>Triệu Quyết Chiến</t>
  </si>
  <si>
    <t>Phó GĐ Ngân hàng Nhà nước tỉnh</t>
  </si>
  <si>
    <t>Dền Sáng</t>
  </si>
  <si>
    <t>Đỗ Lê Tín</t>
  </si>
  <si>
    <t>Phó chủ tịch LĐLĐ tỉnh</t>
  </si>
  <si>
    <t>Nghỉ hưu 2018</t>
  </si>
  <si>
    <t>Tòng Sành</t>
  </si>
  <si>
    <t>Nguyễn Hồng Đức</t>
  </si>
  <si>
    <t>PBT Đảng ủy Khối các cơ quan tỉnh</t>
  </si>
  <si>
    <t>duylaocai74@gmail.com; laivuhiep@yahoo.com.vn</t>
  </si>
  <si>
    <t>Bản Xen</t>
  </si>
  <si>
    <t>Nguyễn Ngọc Hinh</t>
  </si>
  <si>
    <t>Phó Ban Bảo vệ CSSK cán bộ tỉnh ủy</t>
  </si>
  <si>
    <t>hqlaocai@customs.gov.vn</t>
  </si>
  <si>
    <t>Lùng Khấu Nhin</t>
  </si>
  <si>
    <t>Lương Tiến Dũng</t>
  </si>
  <si>
    <t>Phó Chỉ huy Trưởng BCH Biên phòng tỉnh</t>
  </si>
  <si>
    <t>QĐ 1881</t>
  </si>
  <si>
    <t>La Pán Tẩn</t>
  </si>
  <si>
    <t>Trần Hồng Sơn</t>
  </si>
  <si>
    <t>Phó Giám đốc BHXH tỉnh</t>
  </si>
  <si>
    <t>nguyenthebc@gmail.com;nguyenthebc@gmail.com</t>
  </si>
  <si>
    <t>Văn Sơn</t>
  </si>
  <si>
    <t>Nguyễn Trung Tuyến</t>
  </si>
  <si>
    <t>Phó Trưởng Ban Dân vận Tỉnh ủy</t>
  </si>
  <si>
    <t>Nàn Sín</t>
  </si>
  <si>
    <t>Lê Ngọc Dương</t>
  </si>
  <si>
    <t>Phó GĐ Sở Tài nguyên &amp; MT</t>
  </si>
  <si>
    <t>Qđ 1881</t>
  </si>
  <si>
    <t>Nậm Cang</t>
  </si>
  <si>
    <t xml:space="preserve"> Sa Pa</t>
  </si>
  <si>
    <t>Lương Văn Sơn</t>
  </si>
  <si>
    <t>Chủ tịch  Hội cựu chiến binh tỉnh</t>
  </si>
  <si>
    <t>phongkhtc@laocai.edu.vn</t>
  </si>
  <si>
    <t>Nậm Mòn</t>
  </si>
  <si>
    <t>Phạm Văn Thuân</t>
  </si>
  <si>
    <t>PCT Hội Nông dân tỉnh</t>
  </si>
  <si>
    <t>TỔNG HỢP LÃNH ĐẠO SỞ, BAN, NGÀNH, MẶT TRẬN TỔ QUỐC,  CÁC ĐOÀN THỂ CHÍNH TRỊ XÃ HỘI VÀ CÁC NGÂN HÀNG, CÔNG TY, DOANH NGHIỆP CHƯA CÓ BÁO CÁO GIÚP ĐỠ CÁC XÃ THỰC HIỆN CHƯƠNG TRÌNH NÔNG THÔN MỚI 9 THÁNG NĂM 2018</t>
  </si>
  <si>
    <t>Tổng số tiêu chí hoàn thành 9 tháng đầu năm 2018</t>
  </si>
  <si>
    <t>(Kèm theo Báo cáo       /BC- BCĐ ngày       /9/2018 của BCĐ Nông thôn mới và GNBV tỉnh Lào Cai)</t>
  </si>
  <si>
    <t>(Kèm theo Báo cáo số        /BC-BCĐ ngày      /9/2018 của BCĐ Chương trình MTQG XDNTM&amp;GNBV tỉnh Lào Cai)</t>
  </si>
  <si>
    <t>Kết quả thẩm định các tiêu chí hoàn thành hết năm 2018</t>
  </si>
</sst>
</file>

<file path=xl/styles.xml><?xml version="1.0" encoding="utf-8"?>
<styleSheet xmlns="http://schemas.openxmlformats.org/spreadsheetml/2006/main">
  <numFmts count="1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 _₫_-;\-* #,##0.0\ _₫_-;_-* &quot;-&quot;??\ _₫_-;_-@_-"/>
    <numFmt numFmtId="171" formatCode="_(* #,##0_);_(* \(#,##0\);_(* &quot;-&quot;??_);_(@_)"/>
    <numFmt numFmtId="172" formatCode="0.0"/>
    <numFmt numFmtId="173" formatCode="_-* #,##0\ _₫_-;\-* #,##0\ _₫_-;_-* &quot;-&quot;??\ _₫_-;_-@_-"/>
    <numFmt numFmtId="174" formatCode="#,##0;[Red]#,##0"/>
    <numFmt numFmtId="175" formatCode="#,##0.00;[Red]#,##0.00"/>
    <numFmt numFmtId="176" formatCode="#,##0.0;[Red]#,##0.0"/>
    <numFmt numFmtId="177" formatCode="0;[Red]0"/>
    <numFmt numFmtId="178" formatCode="#,##0.0"/>
    <numFmt numFmtId="179" formatCode="_ * #,##0_ ;_ * \-#,##0_ ;_ * &quot;-&quot;_ ;_ @_ "/>
    <numFmt numFmtId="180" formatCode="_ * #,##0.00_ ;_ * \-#,##0.00_ ;_ * &quot;-&quot;??_ ;_ @_ "/>
    <numFmt numFmtId="181" formatCode="0.000"/>
    <numFmt numFmtId="182" formatCode="_-&quot;$&quot;* #,##0_-;\-&quot;$&quot;* #,##0_-;_-&quot;$&quot;* &quot;-&quot;_-;_-@_-"/>
    <numFmt numFmtId="183" formatCode="_-* #,##0_-;\-* #,##0_-;_-* &quot;-&quot;_-;_-@_-"/>
    <numFmt numFmtId="184" formatCode="_-* #,##0.00_-;\-* #,##0.00_-;_-* &quot;-&quot;??_-;_-@_-"/>
    <numFmt numFmtId="185" formatCode="&quot;\&quot;#,##0;[Red]&quot;\&quot;\-#,##0"/>
    <numFmt numFmtId="186" formatCode="&quot;\&quot;#,##0.00;[Red]&quot;\&quot;\-#,##0.00"/>
    <numFmt numFmtId="187" formatCode="\$#,##0\ ;\(\$#,##0\)"/>
    <numFmt numFmtId="188" formatCode="0.00000"/>
    <numFmt numFmtId="189" formatCode="&quot;$&quot;#,##0;[Red]\-&quot;$&quot;#,##0"/>
    <numFmt numFmtId="190" formatCode="_(* #,##0.000000_);_(* \(#,##0.000000\);_(* &quot;-&quot;??_);_(@_)"/>
    <numFmt numFmtId="191" formatCode="_(* #,##0.00000000_);_(* \(#,##0.00000000\);_(* &quot;-&quot;??_);_(@_)"/>
    <numFmt numFmtId="192" formatCode="_(* #,##0.000000_);_(* \(#,##0.000000\);_(* &quot;-&quot;??????_);_(@_)"/>
    <numFmt numFmtId="193" formatCode="&quot;,&quot;#&quot;,&quot;##0.00_);[Red]\(&quot;,&quot;#&quot;,&quot;##0.00\)"/>
    <numFmt numFmtId="194" formatCode="_(&quot;,&quot;* #&quot;,&quot;##0_);_(&quot;,&quot;* \(#&quot;,&quot;##0\);_(&quot;,&quot;* &quot;-&quot;_);_(@_)"/>
    <numFmt numFmtId="195" formatCode="#"/>
    <numFmt numFmtId="196" formatCode="#,##0\ &quot;F&quot;;\-#,##0\ &quot;F&quot;"/>
    <numFmt numFmtId="197" formatCode="0.0%"/>
    <numFmt numFmtId="198" formatCode="_-* #,##0\ _F_-;\-* #,##0\ _F_-;_-* &quot;-&quot;\ _F_-;_-@_-"/>
    <numFmt numFmtId="199" formatCode="#."/>
    <numFmt numFmtId="200" formatCode="_-* #,##0.0\ _F_-;\-* #,##0.0\ _F_-;_-* &quot;-&quot;??\ _F_-;_-@_-"/>
    <numFmt numFmtId="201" formatCode="#,###,###.00"/>
    <numFmt numFmtId="202" formatCode="#,###,###,###.00"/>
    <numFmt numFmtId="203" formatCode="_-* #,##0\ &quot;DM&quot;_-;\-* #,##0\ &quot;DM&quot;_-;_-* &quot;-&quot;\ &quot;DM&quot;_-;_-@_-"/>
    <numFmt numFmtId="204" formatCode="_-* #,##0.00\ &quot;DM&quot;_-;\-* #,##0.00\ &quot;DM&quot;_-;_-* &quot;-&quot;??\ &quot;DM&quot;_-;_-@_-"/>
    <numFmt numFmtId="205" formatCode="_-* ###,0&quot;.&quot;00\ _F_B_-;\-* ###,0&quot;.&quot;00\ _F_B_-;_-* &quot;-&quot;??\ _F_B_-;_-@_-"/>
    <numFmt numFmtId="206" formatCode="_ * #,##0.00_)&quot;$&quot;_ ;_ * \(#,##0.00\)&quot;$&quot;_ ;_ * &quot;-&quot;??_)&quot;$&quot;_ ;_ @_ "/>
    <numFmt numFmtId="207" formatCode="#,###"/>
    <numFmt numFmtId="208" formatCode="#,##0.00\ &quot;F&quot;;[Red]\-#,##0.00\ &quot;F&quot;"/>
    <numFmt numFmtId="209" formatCode="_ * #,##0.00_)_d_ ;_ * \(#,##0.00\)_d_ ;_ * &quot;-&quot;??_)_d_ ;_ @_ "/>
    <numFmt numFmtId="210" formatCode="&quot;£&quot;#,##0;[Red]\-&quot;£&quot;#,##0"/>
    <numFmt numFmtId="211" formatCode="_-&quot;$&quot;* #,##0.00_-;_-&quot;$&quot;* #,##0.00\-;_-&quot;$&quot;* &quot;-&quot;??_-;_-@_-"/>
    <numFmt numFmtId="212" formatCode="&quot;.&quot;#,##0.00_);[Red]\(&quot;.&quot;#,##0.00\)"/>
    <numFmt numFmtId="213" formatCode="_-* #&quot;,&quot;##0_-;\-* #&quot;,&quot;##0_-;_-* &quot;-&quot;_-;_-@_-"/>
    <numFmt numFmtId="214" formatCode="_ &quot;\&quot;* #,##0_ ;_ &quot;\&quot;* \-#,##0_ ;_ &quot;\&quot;* &quot;-&quot;_ ;_ @_ "/>
    <numFmt numFmtId="215" formatCode="0%;\(0%\)"/>
    <numFmt numFmtId="216" formatCode="#,##0.0_);\(#,##0.0\)"/>
    <numFmt numFmtId="217" formatCode="0."/>
    <numFmt numFmtId="218" formatCode="_-&quot;₫&quot;* #,##0_-;\-&quot;₫&quot;* #,##0_-;_-&quot;₫&quot;* &quot;-&quot;_-;_-@_-"/>
    <numFmt numFmtId="219" formatCode="_-&quot;₫&quot;* #,##0.00_-;\-&quot;₫&quot;* #,##0.00_-;_-&quot;₫&quot;* &quot;-&quot;??_-;_-@_-"/>
    <numFmt numFmtId="220" formatCode="d"/>
    <numFmt numFmtId="221" formatCode="0000"/>
    <numFmt numFmtId="222" formatCode="00"/>
    <numFmt numFmtId="223" formatCode="000"/>
    <numFmt numFmtId="224" formatCode="_ &quot;\&quot;* #,##0_ ;_ &quot;\&quot;* &quot;\&quot;\!\-#,##0_ ;_ &quot;\&quot;* &quot;-&quot;_ ;_ @_ "/>
    <numFmt numFmtId="225" formatCode="_ &quot;\&quot;* #,##0.00_ ;_ &quot;\&quot;* &quot;\&quot;\!\-#,##0.00_ ;_ &quot;\&quot;* &quot;-&quot;??_ ;_ @_ "/>
    <numFmt numFmtId="226" formatCode="0.00000000000E+00;\?"/>
    <numFmt numFmtId="227" formatCode="#,##0.\½"/>
    <numFmt numFmtId="228" formatCode="_-&quot;\&quot;* #,##0_-;\-&quot;\&quot;* #,##0_-;_-&quot;\&quot;* &quot;-&quot;_-;_-@_-"/>
    <numFmt numFmtId="229" formatCode="_-&quot;\&quot;* #,##0.00_-;\-&quot;\&quot;* #,##0.00_-;_-&quot;\&quot;* &quot;-&quot;??_-;_-@_-"/>
    <numFmt numFmtId="230" formatCode="\$#,##0_);\(\$#,##0\)"/>
    <numFmt numFmtId="231" formatCode="\$#,##0_);[Red]\(\$#,##0\)"/>
    <numFmt numFmtId="232" formatCode="\$#,##0.00_);\(\$#,##0.00\)"/>
    <numFmt numFmtId="233" formatCode="\$#,##0.00_);[Red]\(\$#,##0.00\)"/>
    <numFmt numFmtId="234" formatCode="_-&quot;IR£&quot;* #,##0.00_-;\-&quot;IR£&quot;* #,##0.00_-;_-&quot;IR£&quot;* &quot;-&quot;??_-;_-@_-"/>
    <numFmt numFmtId="235" formatCode="_(* #,##0,_);_(* \(#,##0,\);_(* &quot;-&quot;_);_(@_)"/>
    <numFmt numFmtId="236" formatCode="\t0.00%"/>
    <numFmt numFmtId="237" formatCode="\t#\ ??/??"/>
    <numFmt numFmtId="238" formatCode="#,##0;\(#,##0\)"/>
    <numFmt numFmtId="239" formatCode="&quot;R$&quot;#,##0.00_);[Red]\(&quot;R$&quot;#,##0.00\)"/>
    <numFmt numFmtId="240" formatCode="#.##0._ ;[Red]\-#.##0.\ "/>
    <numFmt numFmtId="241" formatCode="_-* #,##0\ &quot;F&quot;_-;\-* #,##0\ &quot;F&quot;_-;_-* &quot;-&quot;\ &quot;F&quot;_-;_-@_-"/>
    <numFmt numFmtId="242" formatCode="_-* #,##0.00\ &quot;F&quot;_-;\-* #,##0.00\ &quot;F&quot;_-;_-* &quot;-&quot;??\ &quot;F&quot;_-;_-@_-"/>
    <numFmt numFmtId="243" formatCode="&quot;SFr.&quot;\ #,##0.00;[Red]&quot;SFr.&quot;\ \-#,##0.00"/>
    <numFmt numFmtId="244" formatCode="_ &quot;SFr.&quot;\ * #,##0_ ;_ &quot;SFr.&quot;\ * \-#,##0_ ;_ &quot;SFr.&quot;\ * &quot;-&quot;_ ;_ @_ "/>
    <numFmt numFmtId="245" formatCode="_-&quot;£&quot;* #,##0_-;\-&quot;£&quot;* #,##0_-;_-&quot;£&quot;* &quot;-&quot;_-;_-@_-"/>
    <numFmt numFmtId="246" formatCode="#,##0.00\ \ \ \ "/>
    <numFmt numFmtId="247" formatCode="_ &quot;R&quot;\ * #,##0_ ;_ &quot;R&quot;\ * \-#,##0_ ;_ &quot;R&quot;\ * &quot;-&quot;_ ;_ @_ "/>
    <numFmt numFmtId="248" formatCode="&quot;¡Ì&quot;#,##0;[Red]\-&quot;¡Ì&quot;#,##0"/>
    <numFmt numFmtId="249" formatCode="_(* #.##0.00_);_(* \(#.##0.00\);_(* &quot;-&quot;??_);_(@_)"/>
    <numFmt numFmtId="250" formatCode="_ * #.##._ ;_ * \-#.##._ ;_ * &quot;-&quot;??_ ;_ @_ⴆ"/>
    <numFmt numFmtId="251" formatCode="&quot;\&quot;#,##0;[Red]\-&quot;\&quot;#,##0"/>
    <numFmt numFmtId="252" formatCode="&quot;\&quot;#,##0.00;\-&quot;\&quot;#,##0.00"/>
    <numFmt numFmtId="253" formatCode="_-* ###,0&quot;.&quot;00_-;\-* ###,0&quot;.&quot;00_-;_-* &quot;-&quot;??_-;_-@_-"/>
    <numFmt numFmtId="254" formatCode="_-&quot;$&quot;* ###,0&quot;.&quot;00_-;\-&quot;$&quot;* ###,0&quot;.&quot;00_-;_-&quot;$&quot;* &quot;-&quot;??_-;_-@_-"/>
    <numFmt numFmtId="255" formatCode="_-* #,##0.00\ _F_-;\-* #,##0.00\ _F_-;_-* &quot;-&quot;??\ _F_-;_-@_-"/>
    <numFmt numFmtId="256" formatCode="_(&quot;$&quot;\ * #,##0_);_(&quot;$&quot;\ * \(#,##0\);_(&quot;$&quot;\ * &quot;-&quot;_);_(@_)"/>
    <numFmt numFmtId="257" formatCode="&quot;SFr.&quot;\ #,##0.00;&quot;SFr.&quot;\ \-#,##0.00"/>
    <numFmt numFmtId="258" formatCode="_-* #,##0\ _F_-;\-* #,##0\ _F_-;_-* &quot;-&quot;??\ _F_-;_-@_-"/>
    <numFmt numFmtId="259" formatCode="#,##0_);\-#,##0_)"/>
    <numFmt numFmtId="260" formatCode="#,##0.00_);\-#,##0.00_)"/>
    <numFmt numFmtId="261" formatCode="&quot;$&quot;#,##0;\-&quot;$&quot;#,##0"/>
    <numFmt numFmtId="262" formatCode="_-&quot;VND&quot;* #,##0_-;\-&quot;VND&quot;* #,##0_-;_-&quot;VND&quot;* &quot;-&quot;_-;_-@_-"/>
    <numFmt numFmtId="263" formatCode="#,##0\ &quot;$&quot;;\-#,##0\ &quot;$&quot;"/>
    <numFmt numFmtId="264" formatCode="#,##0.00\ \ "/>
    <numFmt numFmtId="265" formatCode="#,##0\ &quot;$&quot;_);\(#,##0\ &quot;$&quot;\)"/>
    <numFmt numFmtId="266" formatCode="#,##0.00\ &quot;FB&quot;;[Red]\-#,##0.00\ &quot;FB&quot;"/>
    <numFmt numFmtId="267" formatCode="_-* #,##0\ _F_B_-;\-* #,##0\ _F_B_-;_-* &quot;-&quot;\ _F_B_-;_-@_-"/>
    <numFmt numFmtId="268" formatCode="_(&quot;Rp&quot;* #,##0.00_);_(&quot;Rp&quot;* \(#,##0.00\);_(&quot;Rp&quot;* &quot;-&quot;??_);_(@_)"/>
    <numFmt numFmtId="269" formatCode="_(\§\g\ #,##0_);_(\§\g\ \(#,##0\);_(\§\g\ &quot;-&quot;??_);_(@_)"/>
    <numFmt numFmtId="270" formatCode="_(\§\g\ #,##0_);_(\§\g\ \(#,##0\);_(\§\g\ &quot;-&quot;_);_(@_)"/>
    <numFmt numFmtId="271" formatCode="\§\g#,##0_);\(\§\g#,##0\)"/>
  </numFmts>
  <fonts count="244">
    <font>
      <sz val="12"/>
      <name val="Times New Roman"/>
      <family val="0"/>
    </font>
    <font>
      <sz val="8"/>
      <name val="Times New Roman"/>
      <family val="1"/>
    </font>
    <font>
      <b/>
      <sz val="12"/>
      <name val="Times New Roman"/>
      <family val="1"/>
    </font>
    <font>
      <b/>
      <sz val="10"/>
      <name val="Times New Roman"/>
      <family val="1"/>
    </font>
    <font>
      <sz val="10"/>
      <name val="Times New Roman"/>
      <family val="1"/>
    </font>
    <font>
      <i/>
      <sz val="10"/>
      <name val="Times New Roman"/>
      <family val="1"/>
    </font>
    <font>
      <i/>
      <sz val="12"/>
      <name val="Times New Roman"/>
      <family val="1"/>
    </font>
    <font>
      <sz val="11"/>
      <color indexed="8"/>
      <name val="Calibri"/>
      <family val="2"/>
    </font>
    <font>
      <b/>
      <i/>
      <sz val="12"/>
      <name val="Times New Roman"/>
      <family val="1"/>
    </font>
    <font>
      <i/>
      <sz val="11"/>
      <name val="Times New Roman"/>
      <family val="1"/>
    </font>
    <font>
      <b/>
      <sz val="14"/>
      <name val="Times New Roman"/>
      <family val="1"/>
    </font>
    <font>
      <u val="single"/>
      <sz val="12"/>
      <color indexed="12"/>
      <name val="Times New Roman"/>
      <family val="1"/>
    </font>
    <font>
      <u val="single"/>
      <sz val="12"/>
      <color indexed="36"/>
      <name val="Times New Roman"/>
      <family val="1"/>
    </font>
    <font>
      <b/>
      <sz val="14"/>
      <color indexed="8"/>
      <name val="Times New Roman"/>
      <family val="1"/>
    </font>
    <font>
      <sz val="14"/>
      <color indexed="8"/>
      <name val="Times New Roman"/>
      <family val="1"/>
    </font>
    <font>
      <b/>
      <sz val="11"/>
      <color indexed="8"/>
      <name val="Times New Roman"/>
      <family val="1"/>
    </font>
    <font>
      <i/>
      <sz val="12"/>
      <color indexed="8"/>
      <name val="Times New Roman"/>
      <family val="1"/>
    </font>
    <font>
      <b/>
      <sz val="12"/>
      <color indexed="8"/>
      <name val="Times New Roman"/>
      <family val="1"/>
    </font>
    <font>
      <sz val="12"/>
      <color indexed="8"/>
      <name val="Times New Roman"/>
      <family val="1"/>
    </font>
    <font>
      <sz val="10"/>
      <name val="Arial"/>
      <family val="2"/>
    </font>
    <font>
      <sz val="9"/>
      <name val="Times New Roman"/>
      <family val="1"/>
    </font>
    <font>
      <sz val="9"/>
      <name val="Arial"/>
      <family val="2"/>
    </font>
    <font>
      <sz val="14"/>
      <name val="Times New Roman"/>
      <family val="1"/>
    </font>
    <font>
      <sz val="11"/>
      <color indexed="8"/>
      <name val="Times New Roman"/>
      <family val="1"/>
    </font>
    <font>
      <b/>
      <sz val="10"/>
      <color indexed="8"/>
      <name val="Times New Roman"/>
      <family val="1"/>
    </font>
    <font>
      <sz val="10"/>
      <color indexed="8"/>
      <name val="Times New Roman"/>
      <family val="1"/>
    </font>
    <font>
      <b/>
      <sz val="11"/>
      <name val="Times New Roman"/>
      <family val="1"/>
    </font>
    <font>
      <sz val="14"/>
      <name val=".VnTime"/>
      <family val="2"/>
    </font>
    <font>
      <sz val="10"/>
      <name val="MS Sans Serif"/>
      <family val="2"/>
    </font>
    <font>
      <sz val="11"/>
      <name val="Times New Roman"/>
      <family val="1"/>
    </font>
    <font>
      <sz val="11"/>
      <color indexed="8"/>
      <name val="Arial"/>
      <family val="2"/>
    </font>
    <font>
      <b/>
      <i/>
      <sz val="11"/>
      <name val="Times New Roman"/>
      <family val="1"/>
    </font>
    <font>
      <i/>
      <sz val="14"/>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i/>
      <sz val="11"/>
      <color indexed="8"/>
      <name val="Times New Roman"/>
      <family val="1"/>
    </font>
    <font>
      <i/>
      <sz val="9"/>
      <name val="Times New Roman"/>
      <family val="1"/>
    </font>
    <font>
      <b/>
      <i/>
      <sz val="11"/>
      <color indexed="8"/>
      <name val="Times New Roman"/>
      <family val="1"/>
    </font>
    <font>
      <i/>
      <sz val="14"/>
      <color indexed="8"/>
      <name val="Times New Roman"/>
      <family val="1"/>
    </font>
    <font>
      <b/>
      <i/>
      <sz val="14"/>
      <name val="Times New Roman"/>
      <family val="1"/>
    </font>
    <font>
      <sz val="10"/>
      <color indexed="10"/>
      <name val="Times New Roman"/>
      <family val="1"/>
    </font>
    <font>
      <b/>
      <sz val="10"/>
      <color indexed="10"/>
      <name val="Times New Roman"/>
      <family val="1"/>
    </font>
    <font>
      <b/>
      <sz val="14"/>
      <color indexed="17"/>
      <name val="Times New Roman"/>
      <family val="1"/>
    </font>
    <font>
      <sz val="14"/>
      <color indexed="17"/>
      <name val="Times New Roman"/>
      <family val="1"/>
    </font>
    <font>
      <b/>
      <sz val="12"/>
      <color indexed="10"/>
      <name val="Times New Roman"/>
      <family val="1"/>
    </font>
    <font>
      <sz val="12"/>
      <name val="VNI-Times"/>
      <family val="0"/>
    </font>
    <font>
      <sz val="12"/>
      <name val=".VnTime"/>
      <family val="0"/>
    </font>
    <font>
      <sz val="10"/>
      <color indexed="8"/>
      <name val="MS Sans Serif"/>
      <family val="2"/>
    </font>
    <font>
      <sz val="12"/>
      <name val="돋움체"/>
      <family val="3"/>
    </font>
    <font>
      <sz val="12"/>
      <name val="VNtimes New Roman"/>
      <family val="0"/>
    </font>
    <font>
      <sz val="10"/>
      <name val=".VnTime"/>
      <family val="0"/>
    </font>
    <font>
      <sz val="10"/>
      <name val="?? ??"/>
      <family val="1"/>
    </font>
    <font>
      <sz val="12"/>
      <name val=".VnArial"/>
      <family val="2"/>
    </font>
    <font>
      <sz val="10"/>
      <name val="??"/>
      <family val="3"/>
    </font>
    <font>
      <sz val="12"/>
      <name val="????"/>
      <family val="1"/>
    </font>
    <font>
      <sz val="12"/>
      <name val="Courier"/>
      <family val="3"/>
    </font>
    <font>
      <sz val="10"/>
      <name val="AngsanaUPC"/>
      <family val="1"/>
    </font>
    <font>
      <sz val="12"/>
      <name val="|??¢¥¢¬¨Ï"/>
      <family val="1"/>
    </font>
    <font>
      <sz val="10"/>
      <name val="VNI-Times"/>
      <family val="0"/>
    </font>
    <font>
      <sz val="10"/>
      <name val="Helv"/>
      <family val="2"/>
    </font>
    <font>
      <sz val="10"/>
      <color indexed="8"/>
      <name val="ARIAL"/>
      <family val="0"/>
    </font>
    <font>
      <sz val="12"/>
      <name val="???"/>
      <family val="0"/>
    </font>
    <font>
      <sz val="11"/>
      <name val="‚l‚r ‚oƒSƒVƒbƒN"/>
      <family val="3"/>
    </font>
    <font>
      <sz val="11"/>
      <name val="–¾’©"/>
      <family val="1"/>
    </font>
    <font>
      <sz val="14"/>
      <name val="Terminal"/>
      <family val="3"/>
    </font>
    <font>
      <sz val="14"/>
      <name val="VnTime"/>
      <family val="0"/>
    </font>
    <font>
      <sz val="13"/>
      <name val="Tms Rmn"/>
      <family val="1"/>
    </font>
    <font>
      <b/>
      <u val="single"/>
      <sz val="14"/>
      <color indexed="8"/>
      <name val=".VnBook-AntiquaH"/>
      <family val="2"/>
    </font>
    <font>
      <sz val="11"/>
      <name val=".VnTime"/>
      <family val="0"/>
    </font>
    <font>
      <b/>
      <u val="single"/>
      <sz val="10"/>
      <name val="VNI-Times"/>
      <family val="0"/>
    </font>
    <font>
      <b/>
      <sz val="10"/>
      <name val=".VnArial"/>
      <family val="2"/>
    </font>
    <font>
      <sz val="12"/>
      <color indexed="10"/>
      <name val=".VnArial Narrow"/>
      <family val="2"/>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2"/>
      <name val="¹UAAA¼"/>
      <family val="3"/>
    </font>
    <font>
      <b/>
      <sz val="12"/>
      <color indexed="63"/>
      <name val="VNI-Times"/>
      <family val="0"/>
    </font>
    <font>
      <sz val="12"/>
      <name val="¹ÙÅÁÃ¼"/>
      <family val="0"/>
    </font>
    <font>
      <b/>
      <i/>
      <sz val="14"/>
      <name val="VNTime"/>
      <family val="2"/>
    </font>
    <font>
      <sz val="12"/>
      <name val="Tms Rmn"/>
      <family val="0"/>
    </font>
    <font>
      <sz val="13"/>
      <name val=".VnTime"/>
      <family val="0"/>
    </font>
    <font>
      <sz val="11"/>
      <name val="µ¸¿ò"/>
      <family val="0"/>
    </font>
    <font>
      <sz val="10"/>
      <name val="±¼¸²A¼"/>
      <family val="3"/>
    </font>
    <font>
      <b/>
      <sz val="10"/>
      <name val="Helv"/>
      <family val="0"/>
    </font>
    <font>
      <sz val="10"/>
      <name val=".VnArial"/>
      <family val="0"/>
    </font>
    <font>
      <sz val="10"/>
      <name val="VNI-Aptima"/>
      <family val="0"/>
    </font>
    <font>
      <b/>
      <sz val="13"/>
      <name val="Tms Rmn"/>
      <family val="1"/>
    </font>
    <font>
      <b/>
      <sz val="10"/>
      <name val="Arial"/>
      <family val="0"/>
    </font>
    <font>
      <sz val="11"/>
      <name val="UVnTime"/>
      <family val="0"/>
    </font>
    <font>
      <b/>
      <sz val="12"/>
      <name val="VNTime"/>
      <family val="2"/>
    </font>
    <font>
      <sz val="10"/>
      <name val="MS Serif"/>
      <family val="1"/>
    </font>
    <font>
      <sz val="10"/>
      <name val="Courier"/>
      <family val="3"/>
    </font>
    <font>
      <sz val="10"/>
      <color indexed="8"/>
      <name val="Arial"/>
      <family val="2"/>
    </font>
    <font>
      <sz val="12"/>
      <name val="Arial"/>
      <family val="2"/>
    </font>
    <font>
      <b/>
      <sz val="11"/>
      <name val="VNTimeH"/>
      <family val="2"/>
    </font>
    <font>
      <sz val="10"/>
      <name val="Arial CE"/>
      <family val="0"/>
    </font>
    <font>
      <sz val="10"/>
      <color indexed="16"/>
      <name val="MS Serif"/>
      <family val="1"/>
    </font>
    <font>
      <sz val="11"/>
      <name val="VNHelvet"/>
      <family val="0"/>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8"/>
      <name val="Arial"/>
      <family val="0"/>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2"/>
      <name val="Tahoma"/>
      <family val="2"/>
    </font>
    <font>
      <b/>
      <sz val="1"/>
      <color indexed="8"/>
      <name val="Courier"/>
      <family val="3"/>
    </font>
    <font>
      <b/>
      <sz val="8"/>
      <name val="MS Sans Serif"/>
      <family val="0"/>
    </font>
    <font>
      <b/>
      <sz val="10"/>
      <name val=".VnTime"/>
      <family val="2"/>
    </font>
    <font>
      <b/>
      <sz val="14"/>
      <name val=".VnTimeH"/>
      <family val="2"/>
    </font>
    <font>
      <u val="single"/>
      <sz val="12"/>
      <color indexed="12"/>
      <name val=".VnTime"/>
      <family val="2"/>
    </font>
    <font>
      <sz val="12"/>
      <name val="±¼¸²Ã¼"/>
      <family val="3"/>
    </font>
    <font>
      <sz val="10"/>
      <name val="Tahoma"/>
      <family val="2"/>
    </font>
    <font>
      <u val="single"/>
      <sz val="10"/>
      <color indexed="12"/>
      <name val=".VnTime"/>
      <family val="0"/>
    </font>
    <font>
      <u val="single"/>
      <sz val="12"/>
      <color indexed="12"/>
      <name val="Arial"/>
      <family val="2"/>
    </font>
    <font>
      <sz val="16"/>
      <name val="VNI-Times"/>
      <family val="0"/>
    </font>
    <font>
      <sz val="8"/>
      <name val="VNarial"/>
      <family val="2"/>
    </font>
    <font>
      <b/>
      <i/>
      <sz val="12"/>
      <name val=".VnAristote"/>
      <family val="2"/>
    </font>
    <font>
      <b/>
      <sz val="11"/>
      <name val="Helv"/>
      <family val="0"/>
    </font>
    <font>
      <sz val="10"/>
      <name val=".VnAvant"/>
      <family val="2"/>
    </font>
    <font>
      <sz val="7"/>
      <name val="Small Fonts"/>
      <family val="0"/>
    </font>
    <font>
      <b/>
      <sz val="12"/>
      <name val="VN-NTime"/>
      <family val="0"/>
    </font>
    <font>
      <sz val="12"/>
      <name val="VN Times"/>
      <family val="0"/>
    </font>
    <font>
      <sz val="12"/>
      <name val="바탕체"/>
      <family val="1"/>
    </font>
    <font>
      <sz val="11"/>
      <name val="VNI-Aptima"/>
      <family val="0"/>
    </font>
    <font>
      <b/>
      <sz val="11"/>
      <name val="Arial"/>
      <family val="2"/>
    </font>
    <font>
      <sz val="14"/>
      <name val=".VnArial Narrow"/>
      <family val="2"/>
    </font>
    <font>
      <sz val="10"/>
      <name val="Tms Rmn"/>
      <family val="1"/>
    </font>
    <font>
      <b/>
      <sz val="10"/>
      <name val="MS Sans Serif"/>
      <family val="2"/>
    </font>
    <font>
      <sz val="8"/>
      <name val="Wingdings"/>
      <family val="0"/>
    </font>
    <font>
      <b/>
      <sz val="12"/>
      <color indexed="8"/>
      <name val="Arial"/>
      <family val="0"/>
    </font>
    <font>
      <b/>
      <i/>
      <sz val="12"/>
      <color indexed="8"/>
      <name val="Arial"/>
      <family val="0"/>
    </font>
    <font>
      <sz val="12"/>
      <color indexed="8"/>
      <name val="Arial"/>
      <family val="0"/>
    </font>
    <font>
      <i/>
      <sz val="12"/>
      <color indexed="8"/>
      <name val="Arial"/>
      <family val="0"/>
    </font>
    <font>
      <sz val="19"/>
      <color indexed="48"/>
      <name val="Arial"/>
      <family val="0"/>
    </font>
    <font>
      <sz val="12"/>
      <color indexed="14"/>
      <name val="Arial"/>
      <family val="0"/>
    </font>
    <font>
      <sz val="11"/>
      <name val="3C_Times_T"/>
      <family val="0"/>
    </font>
    <font>
      <u val="single"/>
      <sz val="10"/>
      <color indexed="12"/>
      <name val="Arial"/>
      <family val="0"/>
    </font>
    <font>
      <b/>
      <sz val="12"/>
      <name val="宋体"/>
      <family val="0"/>
    </font>
    <font>
      <sz val="8"/>
      <name val="MS Sans Serif"/>
      <family val="0"/>
    </font>
    <font>
      <b/>
      <sz val="10.5"/>
      <name val=".VnAvantH"/>
      <family val="2"/>
    </font>
    <font>
      <sz val="10"/>
      <name val="VNbook-Antiqua"/>
      <family val="0"/>
    </font>
    <font>
      <sz val="11"/>
      <color indexed="32"/>
      <name val="VNI-Times"/>
      <family val="0"/>
    </font>
    <font>
      <b/>
      <sz val="10"/>
      <name val="Tahoma"/>
      <family val="2"/>
    </font>
    <font>
      <b/>
      <sz val="8"/>
      <color indexed="8"/>
      <name val="Helv"/>
      <family val="2"/>
    </font>
    <font>
      <sz val="13"/>
      <name val=".VnArial"/>
      <family val="0"/>
    </font>
    <font>
      <b/>
      <sz val="10"/>
      <name val="VNI-Univer"/>
      <family val="0"/>
    </font>
    <font>
      <sz val="10"/>
      <name val=".VnBook-Antiqua"/>
      <family val="0"/>
    </font>
    <font>
      <b/>
      <sz val="12"/>
      <name val="VNI-Times"/>
      <family val="0"/>
    </font>
    <font>
      <sz val="11"/>
      <name val=".VnAvant"/>
      <family val="2"/>
    </font>
    <font>
      <b/>
      <sz val="13"/>
      <color indexed="8"/>
      <name val=".VnTimeH"/>
      <family val="2"/>
    </font>
    <font>
      <b/>
      <sz val="12"/>
      <name val=".VnTime"/>
      <family val="2"/>
    </font>
    <font>
      <b/>
      <u val="double"/>
      <sz val="12"/>
      <color indexed="12"/>
      <name val=".VnBahamasB"/>
      <family val="2"/>
    </font>
    <font>
      <b/>
      <i/>
      <u val="single"/>
      <sz val="12"/>
      <name val=".VnTimeH"/>
      <family val="2"/>
    </font>
    <font>
      <sz val="10"/>
      <name val=".VnArial Narrow"/>
      <family val="2"/>
    </font>
    <font>
      <sz val="9.5"/>
      <name val=".VnBlackH"/>
      <family val="2"/>
    </font>
    <font>
      <b/>
      <sz val="10"/>
      <name val=".VnBahamasBH"/>
      <family val="2"/>
    </font>
    <font>
      <b/>
      <sz val="11"/>
      <name val=".VnArialH"/>
      <family val="2"/>
    </font>
    <font>
      <b/>
      <sz val="10"/>
      <name val=".VnArialH"/>
      <family val="2"/>
    </font>
    <font>
      <sz val="10"/>
      <name val="VNtimes new roman"/>
      <family val="0"/>
    </font>
    <font>
      <sz val="8"/>
      <name val=".VnTime"/>
      <family val="2"/>
    </font>
    <font>
      <b/>
      <sz val="8"/>
      <name val="VN Helvetica"/>
      <family val="0"/>
    </font>
    <font>
      <b/>
      <sz val="10"/>
      <name val="VN AvantGBook"/>
      <family val="0"/>
    </font>
    <font>
      <b/>
      <sz val="10"/>
      <name val="VN Helvetica"/>
      <family val="0"/>
    </font>
    <font>
      <b/>
      <sz val="16"/>
      <name val=".VnTime"/>
      <family val="2"/>
    </font>
    <font>
      <sz val="8"/>
      <name val="VN Helvetica"/>
      <family val="0"/>
    </font>
    <font>
      <sz val="10"/>
      <name val="Geneva"/>
      <family val="2"/>
    </font>
    <font>
      <sz val="14"/>
      <name val=".VnArial"/>
      <family val="2"/>
    </font>
    <font>
      <sz val="22"/>
      <name val="ＭＳ 明朝"/>
      <family val="1"/>
    </font>
    <font>
      <sz val="14"/>
      <name val="뼻뮝"/>
      <family val="3"/>
    </font>
    <font>
      <sz val="12"/>
      <color indexed="8"/>
      <name val="바탕체"/>
      <family val="3"/>
    </font>
    <font>
      <sz val="12"/>
      <name val="뼻뮝"/>
      <family val="1"/>
    </font>
    <font>
      <sz val="10"/>
      <name val="명조"/>
      <family val="3"/>
    </font>
    <font>
      <sz val="12"/>
      <name val="宋体"/>
      <family val="1"/>
    </font>
    <font>
      <u val="single"/>
      <sz val="10"/>
      <color indexed="14"/>
      <name val="MS Sans Serif"/>
      <family val="2"/>
    </font>
    <font>
      <sz val="10"/>
      <name val="돋움체"/>
      <family val="3"/>
    </font>
    <font>
      <u val="single"/>
      <sz val="9"/>
      <color indexed="36"/>
      <name val="新細明體"/>
      <family val="1"/>
    </font>
    <font>
      <sz val="12"/>
      <name val="新細明體"/>
      <family val="1"/>
    </font>
    <font>
      <sz val="10"/>
      <name val="ＭＳ Ｐゴシック"/>
      <family val="3"/>
    </font>
    <font>
      <u val="single"/>
      <sz val="10"/>
      <color indexed="12"/>
      <name val="MS Sans Serif"/>
      <family val="2"/>
    </font>
    <font>
      <u val="single"/>
      <sz val="9"/>
      <color indexed="12"/>
      <name val="新細明體"/>
      <family val="1"/>
    </font>
    <font>
      <u val="single"/>
      <sz val="12"/>
      <color indexed="12"/>
      <name val="新細明體"/>
      <family val="1"/>
    </font>
    <font>
      <u val="single"/>
      <sz val="12"/>
      <color indexed="36"/>
      <name val="新細明體"/>
      <family val="1"/>
    </font>
    <font>
      <sz val="10"/>
      <name val=" "/>
      <family val="1"/>
    </font>
    <font>
      <u val="single"/>
      <sz val="12"/>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7"/>
      <name val=".VnTime"/>
      <family val="2"/>
    </font>
    <font>
      <u val="single"/>
      <sz val="12"/>
      <color indexed="17"/>
      <name val=".VnTime"/>
      <family val="2"/>
    </font>
    <font>
      <sz val="10"/>
      <color indexed="17"/>
      <name val="Times New Roman"/>
      <family val="1"/>
    </font>
    <font>
      <sz val="12"/>
      <color indexed="17"/>
      <name val="Times New Roman"/>
      <family val="1"/>
    </font>
    <font>
      <i/>
      <sz val="12"/>
      <color indexed="17"/>
      <name val="Times New Roman"/>
      <family val="1"/>
    </font>
    <font>
      <b/>
      <sz val="12"/>
      <color indexed="17"/>
      <name val="Times New Roman"/>
      <family val="1"/>
    </font>
    <font>
      <b/>
      <sz val="10"/>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sz val="12"/>
      <color rgb="FF00B050"/>
      <name val=".VnTime"/>
      <family val="2"/>
    </font>
    <font>
      <u val="single"/>
      <sz val="12"/>
      <color rgb="FF00B050"/>
      <name val=".VnTime"/>
      <family val="2"/>
    </font>
    <font>
      <sz val="10"/>
      <color rgb="FF00B050"/>
      <name val="Times New Roman"/>
      <family val="1"/>
    </font>
    <font>
      <sz val="12"/>
      <color rgb="FF00B050"/>
      <name val="Times New Roman"/>
      <family val="1"/>
    </font>
    <font>
      <i/>
      <sz val="12"/>
      <color rgb="FF00B050"/>
      <name val="Times New Roman"/>
      <family val="1"/>
    </font>
    <font>
      <b/>
      <sz val="12"/>
      <color rgb="FF00B050"/>
      <name val="Times New Roman"/>
      <family val="1"/>
    </font>
    <font>
      <b/>
      <sz val="10"/>
      <color rgb="FF00B050"/>
      <name val="Times New Roman"/>
      <family val="1"/>
    </font>
  </fonts>
  <fills count="6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right style="thin"/>
      <top style="thin"/>
      <bottom style="thin"/>
    </border>
    <border>
      <left style="thin"/>
      <right style="thin"/>
      <top style="double"/>
      <bottom style="hair"/>
    </border>
    <border>
      <left>
        <color indexed="63"/>
      </left>
      <right>
        <color indexed="63"/>
      </right>
      <top>
        <color indexed="63"/>
      </top>
      <bottom style="hair"/>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color indexed="63"/>
      </left>
      <right style="double"/>
      <top>
        <color indexed="63"/>
      </top>
      <bottom>
        <color indexed="63"/>
      </bottom>
    </border>
    <border>
      <left style="thick"/>
      <right>
        <color indexed="63"/>
      </right>
      <top style="thick"/>
      <bottom>
        <color indexed="63"/>
      </bottom>
    </border>
    <border>
      <left/>
      <right style="thin"/>
      <top style="hair"/>
      <bottom style="hair"/>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style="thin">
        <color indexed="8"/>
      </top>
      <bottom style="thin"/>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style="thin"/>
      <top style="dotted"/>
      <bottom style="dotted"/>
    </border>
    <border>
      <left style="thin"/>
      <right>
        <color indexed="63"/>
      </right>
      <top style="thin"/>
      <bottom style="thin"/>
    </border>
    <border>
      <left style="thin"/>
      <right style="medium"/>
      <top style="medium"/>
      <bottom style="thin"/>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style="hair"/>
      <right>
        <color indexed="63"/>
      </right>
      <top>
        <color indexed="63"/>
      </top>
      <bottom>
        <color indexed="63"/>
      </bottom>
    </border>
    <border>
      <left/>
      <right style="medium">
        <color indexed="63"/>
      </right>
      <top/>
      <bottom/>
    </border>
    <border>
      <left style="medium">
        <color indexed="9"/>
      </left>
      <right style="medium">
        <color indexed="9"/>
      </right>
      <top style="medium">
        <color indexed="9"/>
      </top>
      <bottom style="medium">
        <color indexed="9"/>
      </bottom>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9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7" fillId="0" borderId="0" applyFont="0" applyFill="0" applyBorder="0" applyAlignment="0" applyProtection="0"/>
    <xf numFmtId="0" fontId="48" fillId="0" borderId="0" applyNumberFormat="0" applyFill="0" applyBorder="0" applyAlignment="0" applyProtection="0"/>
    <xf numFmtId="0" fontId="49" fillId="0" borderId="0">
      <alignment/>
      <protection/>
    </xf>
    <xf numFmtId="3" fontId="50" fillId="0" borderId="1">
      <alignment/>
      <protection/>
    </xf>
    <xf numFmtId="171" fontId="51" fillId="0" borderId="2" applyFont="0" applyBorder="0">
      <alignment/>
      <protection/>
    </xf>
    <xf numFmtId="0" fontId="52" fillId="0" borderId="0">
      <alignment/>
      <protection/>
    </xf>
    <xf numFmtId="194" fontId="48" fillId="0" borderId="0" applyFont="0" applyFill="0" applyBorder="0" applyAlignment="0" applyProtection="0"/>
    <xf numFmtId="0" fontId="53" fillId="0" borderId="0" applyFont="0" applyFill="0" applyBorder="0" applyAlignment="0" applyProtection="0"/>
    <xf numFmtId="193" fontId="48" fillId="0" borderId="0" applyFont="0" applyFill="0" applyBorder="0" applyAlignment="0" applyProtection="0"/>
    <xf numFmtId="0" fontId="19" fillId="0" borderId="0" applyNumberFormat="0" applyFill="0" applyBorder="0" applyAlignment="0" applyProtection="0"/>
    <xf numFmtId="0" fontId="54" fillId="0" borderId="0" applyFont="0" applyFill="0" applyBorder="0" applyAlignment="0" applyProtection="0"/>
    <xf numFmtId="0" fontId="55" fillId="0" borderId="3">
      <alignment/>
      <protection/>
    </xf>
    <xf numFmtId="240" fontId="54" fillId="0" borderId="0" applyFont="0" applyFill="0" applyBorder="0" applyAlignment="0" applyProtection="0"/>
    <xf numFmtId="213" fontId="56" fillId="0" borderId="0" applyFont="0" applyFill="0" applyBorder="0" applyAlignment="0" applyProtection="0"/>
    <xf numFmtId="184" fontId="56" fillId="0" borderId="0" applyFont="0" applyFill="0" applyBorder="0" applyAlignment="0" applyProtection="0"/>
    <xf numFmtId="189" fontId="57" fillId="0" borderId="0" applyFont="0" applyFill="0" applyBorder="0" applyAlignment="0" applyProtection="0"/>
    <xf numFmtId="0" fontId="5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59" fillId="0" borderId="0">
      <alignment/>
      <protection/>
    </xf>
    <xf numFmtId="0" fontId="19" fillId="0" borderId="0" applyNumberFormat="0" applyFill="0" applyBorder="0" applyAlignment="0" applyProtection="0"/>
    <xf numFmtId="183" fontId="48" fillId="0" borderId="0" applyFont="0" applyFill="0" applyBorder="0" applyAlignment="0" applyProtection="0"/>
    <xf numFmtId="166" fontId="60" fillId="0" borderId="0" applyFont="0" applyFill="0" applyBorder="0" applyAlignment="0" applyProtection="0"/>
    <xf numFmtId="198" fontId="48" fillId="0" borderId="0" applyFont="0" applyFill="0" applyBorder="0" applyAlignment="0" applyProtection="0"/>
    <xf numFmtId="0" fontId="52" fillId="0" borderId="0" applyNumberFormat="0" applyFill="0" applyBorder="0" applyAlignment="0" applyProtection="0"/>
    <xf numFmtId="166" fontId="60" fillId="0" borderId="0" applyFont="0" applyFill="0" applyBorder="0" applyAlignment="0" applyProtection="0"/>
    <xf numFmtId="0" fontId="28" fillId="0" borderId="0">
      <alignment/>
      <protection/>
    </xf>
    <xf numFmtId="0" fontId="61" fillId="0" borderId="0">
      <alignment/>
      <protection/>
    </xf>
    <xf numFmtId="0" fontId="28" fillId="0" borderId="0">
      <alignment/>
      <protection/>
    </xf>
    <xf numFmtId="0" fontId="28" fillId="0" borderId="0">
      <alignment/>
      <protection/>
    </xf>
    <xf numFmtId="0" fontId="61" fillId="0" borderId="0">
      <alignment/>
      <protection/>
    </xf>
    <xf numFmtId="0" fontId="52" fillId="0" borderId="0" applyNumberFormat="0" applyFill="0" applyBorder="0" applyAlignment="0" applyProtection="0"/>
    <xf numFmtId="0" fontId="61" fillId="0" borderId="0">
      <alignment/>
      <protection/>
    </xf>
    <xf numFmtId="0" fontId="61" fillId="0" borderId="0">
      <alignment/>
      <protection/>
    </xf>
    <xf numFmtId="166" fontId="6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28" fillId="0" borderId="0" applyFont="0" applyFill="0" applyBorder="0" applyAlignment="0" applyProtection="0"/>
    <xf numFmtId="0" fontId="28" fillId="0" borderId="0" applyFont="0" applyFill="0" applyBorder="0" applyAlignment="0" applyProtection="0"/>
    <xf numFmtId="0" fontId="52" fillId="0" borderId="0" applyNumberFormat="0" applyFill="0" applyBorder="0" applyAlignment="0" applyProtection="0"/>
    <xf numFmtId="166" fontId="60" fillId="0" borderId="0" applyFont="0" applyFill="0" applyBorder="0" applyAlignment="0" applyProtection="0"/>
    <xf numFmtId="182" fontId="47" fillId="0" borderId="0" applyFont="0" applyFill="0" applyBorder="0" applyAlignment="0" applyProtection="0"/>
    <xf numFmtId="184" fontId="47"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55"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83" fontId="47" fillId="0" borderId="0" applyFont="0" applyFill="0" applyBorder="0" applyAlignment="0" applyProtection="0"/>
    <xf numFmtId="166" fontId="60" fillId="0" borderId="0" applyFont="0" applyFill="0" applyBorder="0" applyAlignment="0" applyProtection="0"/>
    <xf numFmtId="256" fontId="60" fillId="0" borderId="0" applyFont="0" applyFill="0" applyBorder="0" applyAlignment="0" applyProtection="0"/>
    <xf numFmtId="241" fontId="47" fillId="0" borderId="0" applyFont="0" applyFill="0" applyBorder="0" applyAlignment="0" applyProtection="0"/>
    <xf numFmtId="241"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55"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84" fontId="47" fillId="0" borderId="0" applyFont="0" applyFill="0" applyBorder="0" applyAlignment="0" applyProtection="0"/>
    <xf numFmtId="169"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56" fontId="60" fillId="0" borderId="0" applyFont="0" applyFill="0" applyBorder="0" applyAlignment="0" applyProtection="0"/>
    <xf numFmtId="241" fontId="47" fillId="0" borderId="0" applyFont="0" applyFill="0" applyBorder="0" applyAlignment="0" applyProtection="0"/>
    <xf numFmtId="241" fontId="60" fillId="0" borderId="0" applyFont="0" applyFill="0" applyBorder="0" applyAlignment="0" applyProtection="0"/>
    <xf numFmtId="183" fontId="47" fillId="0" borderId="0" applyFont="0" applyFill="0" applyBorder="0" applyAlignment="0" applyProtection="0"/>
    <xf numFmtId="184" fontId="47"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55"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83" fontId="47" fillId="0" borderId="0" applyFont="0" applyFill="0" applyBorder="0" applyAlignment="0" applyProtection="0"/>
    <xf numFmtId="182" fontId="47" fillId="0" borderId="0" applyFont="0" applyFill="0" applyBorder="0" applyAlignment="0" applyProtection="0"/>
    <xf numFmtId="0" fontId="61"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256" fontId="60" fillId="0" borderId="0" applyFont="0" applyFill="0" applyBorder="0" applyAlignment="0" applyProtection="0"/>
    <xf numFmtId="241" fontId="47" fillId="0" borderId="0" applyFont="0" applyFill="0" applyBorder="0" applyAlignment="0" applyProtection="0"/>
    <xf numFmtId="241"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0" fontId="61" fillId="0" borderId="0">
      <alignment/>
      <protection/>
    </xf>
    <xf numFmtId="166" fontId="60" fillId="0" borderId="0" applyFont="0" applyFill="0" applyBorder="0" applyAlignment="0" applyProtection="0"/>
    <xf numFmtId="166" fontId="60" fillId="0" borderId="0" applyFont="0" applyFill="0" applyBorder="0" applyAlignment="0" applyProtection="0"/>
    <xf numFmtId="183" fontId="47"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55"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82" fontId="47" fillId="0" borderId="0" applyFont="0" applyFill="0" applyBorder="0" applyAlignment="0" applyProtection="0"/>
    <xf numFmtId="184" fontId="47" fillId="0" borderId="0" applyFont="0" applyFill="0" applyBorder="0" applyAlignment="0" applyProtection="0"/>
    <xf numFmtId="166" fontId="60" fillId="0" borderId="0" applyFont="0" applyFill="0" applyBorder="0" applyAlignment="0" applyProtection="0"/>
    <xf numFmtId="0" fontId="61" fillId="0" borderId="0">
      <alignment/>
      <protection/>
    </xf>
    <xf numFmtId="0" fontId="52" fillId="0" borderId="0" applyNumberFormat="0" applyFill="0" applyBorder="0" applyAlignment="0" applyProtection="0"/>
    <xf numFmtId="166" fontId="60" fillId="0" borderId="0" applyFont="0" applyFill="0" applyBorder="0" applyAlignment="0" applyProtection="0"/>
    <xf numFmtId="0" fontId="62" fillId="0" borderId="0">
      <alignment vertical="top"/>
      <protection/>
    </xf>
    <xf numFmtId="0" fontId="52" fillId="0" borderId="0" applyNumberFormat="0" applyFill="0" applyBorder="0" applyAlignment="0" applyProtection="0"/>
    <xf numFmtId="0" fontId="61" fillId="0" borderId="0">
      <alignment/>
      <protection/>
    </xf>
    <xf numFmtId="214" fontId="63" fillId="0" borderId="0" applyFont="0" applyFill="0" applyBorder="0" applyAlignment="0" applyProtection="0"/>
    <xf numFmtId="186" fontId="64" fillId="0" borderId="0" applyFont="0" applyFill="0" applyBorder="0" applyAlignment="0" applyProtection="0"/>
    <xf numFmtId="185" fontId="64" fillId="0" borderId="0" applyFont="0" applyFill="0" applyBorder="0" applyAlignment="0" applyProtection="0"/>
    <xf numFmtId="0" fontId="65" fillId="0" borderId="0">
      <alignment/>
      <protection/>
    </xf>
    <xf numFmtId="0" fontId="66" fillId="0" borderId="0">
      <alignment/>
      <protection/>
    </xf>
    <xf numFmtId="0" fontId="66" fillId="0" borderId="0">
      <alignment/>
      <protection/>
    </xf>
    <xf numFmtId="0" fontId="4" fillId="0" borderId="0">
      <alignment/>
      <protection/>
    </xf>
    <xf numFmtId="1" fontId="67" fillId="0" borderId="1" applyBorder="0" applyAlignment="0">
      <protection/>
    </xf>
    <xf numFmtId="215" fontId="68" fillId="0" borderId="0" applyFont="0" applyFill="0" applyBorder="0" applyAlignment="0" applyProtection="0"/>
    <xf numFmtId="3" fontId="50" fillId="0" borderId="1">
      <alignment/>
      <protection/>
    </xf>
    <xf numFmtId="197" fontId="68" fillId="0" borderId="0" applyFont="0" applyFill="0" applyBorder="0" applyAlignment="0" applyProtection="0"/>
    <xf numFmtId="3" fontId="50" fillId="0" borderId="1">
      <alignment/>
      <protection/>
    </xf>
    <xf numFmtId="10" fontId="68" fillId="0" borderId="0" applyFont="0" applyFill="0" applyBorder="0" applyAlignment="0" applyProtection="0"/>
    <xf numFmtId="214" fontId="63" fillId="0" borderId="0" applyFont="0" applyFill="0" applyBorder="0" applyAlignment="0" applyProtection="0"/>
    <xf numFmtId="0" fontId="69" fillId="2" borderId="0">
      <alignment/>
      <protection/>
    </xf>
    <xf numFmtId="0" fontId="69" fillId="2" borderId="0">
      <alignment/>
      <protection/>
    </xf>
    <xf numFmtId="0" fontId="70" fillId="2" borderId="0">
      <alignment/>
      <protection/>
    </xf>
    <xf numFmtId="0" fontId="70" fillId="2" borderId="0">
      <alignment/>
      <protection/>
    </xf>
    <xf numFmtId="0" fontId="70" fillId="2" borderId="0">
      <alignment/>
      <protection/>
    </xf>
    <xf numFmtId="0" fontId="70" fillId="2" borderId="0">
      <alignment/>
      <protection/>
    </xf>
    <xf numFmtId="0" fontId="70" fillId="2" borderId="0">
      <alignment/>
      <protection/>
    </xf>
    <xf numFmtId="0" fontId="71" fillId="0" borderId="0" applyFont="0" applyFill="0" applyBorder="0" applyAlignment="0">
      <protection/>
    </xf>
    <xf numFmtId="0" fontId="69" fillId="2" borderId="0">
      <alignment/>
      <protection/>
    </xf>
    <xf numFmtId="0" fontId="69" fillId="2" borderId="0">
      <alignment/>
      <protection/>
    </xf>
    <xf numFmtId="0" fontId="72" fillId="0" borderId="1" applyNumberFormat="0" applyFont="0" applyBorder="0">
      <alignment horizontal="left" indent="2"/>
      <protection/>
    </xf>
    <xf numFmtId="0" fontId="71" fillId="0" borderId="0" applyFont="0" applyFill="0" applyBorder="0" applyAlignment="0">
      <protection/>
    </xf>
    <xf numFmtId="0" fontId="73" fillId="3" borderId="4" applyFont="0" applyFill="0" applyAlignment="0">
      <protection/>
    </xf>
    <xf numFmtId="9" fontId="74" fillId="0" borderId="0" applyBorder="0" applyAlignment="0" applyProtection="0"/>
    <xf numFmtId="0" fontId="75" fillId="2" borderId="0">
      <alignment/>
      <protection/>
    </xf>
    <xf numFmtId="0" fontId="75" fillId="2" borderId="0">
      <alignment/>
      <protection/>
    </xf>
    <xf numFmtId="0" fontId="70" fillId="2" borderId="0">
      <alignment/>
      <protection/>
    </xf>
    <xf numFmtId="0" fontId="70" fillId="2" borderId="0">
      <alignment/>
      <protection/>
    </xf>
    <xf numFmtId="0" fontId="70" fillId="2" borderId="0">
      <alignment/>
      <protection/>
    </xf>
    <xf numFmtId="0" fontId="70" fillId="2" borderId="0">
      <alignment/>
      <protection/>
    </xf>
    <xf numFmtId="0" fontId="70" fillId="2" borderId="0">
      <alignment/>
      <protection/>
    </xf>
    <xf numFmtId="0" fontId="75" fillId="2" borderId="0">
      <alignment/>
      <protection/>
    </xf>
    <xf numFmtId="0" fontId="75" fillId="2" borderId="0">
      <alignment/>
      <protection/>
    </xf>
    <xf numFmtId="0" fontId="72" fillId="0" borderId="1" applyNumberFormat="0" applyFont="0" applyBorder="0" applyAlignment="0">
      <protection/>
    </xf>
    <xf numFmtId="0" fontId="48" fillId="0" borderId="0">
      <alignment/>
      <protection/>
    </xf>
    <xf numFmtId="0" fontId="219" fillId="4" borderId="0" applyNumberFormat="0" applyBorder="0" applyAlignment="0" applyProtection="0"/>
    <xf numFmtId="0" fontId="219" fillId="5" borderId="0" applyNumberFormat="0" applyBorder="0" applyAlignment="0" applyProtection="0"/>
    <xf numFmtId="0" fontId="219" fillId="6" borderId="0" applyNumberFormat="0" applyBorder="0" applyAlignment="0" applyProtection="0"/>
    <xf numFmtId="0" fontId="219" fillId="7" borderId="0" applyNumberFormat="0" applyBorder="0" applyAlignment="0" applyProtection="0"/>
    <xf numFmtId="0" fontId="219" fillId="8" borderId="0" applyNumberFormat="0" applyBorder="0" applyAlignment="0" applyProtection="0"/>
    <xf numFmtId="0" fontId="219" fillId="9" borderId="0" applyNumberFormat="0" applyBorder="0" applyAlignment="0" applyProtection="0"/>
    <xf numFmtId="0" fontId="19" fillId="0" borderId="0">
      <alignment/>
      <protection/>
    </xf>
    <xf numFmtId="0" fontId="76" fillId="2" borderId="0">
      <alignment/>
      <protection/>
    </xf>
    <xf numFmtId="0" fontId="76" fillId="2" borderId="0">
      <alignment/>
      <protection/>
    </xf>
    <xf numFmtId="0" fontId="70" fillId="2" borderId="0">
      <alignment/>
      <protection/>
    </xf>
    <xf numFmtId="0" fontId="70" fillId="2" borderId="0">
      <alignment/>
      <protection/>
    </xf>
    <xf numFmtId="0" fontId="70" fillId="2" borderId="0">
      <alignment/>
      <protection/>
    </xf>
    <xf numFmtId="0" fontId="70" fillId="2" borderId="0">
      <alignment/>
      <protection/>
    </xf>
    <xf numFmtId="0" fontId="70" fillId="2" borderId="0">
      <alignment/>
      <protection/>
    </xf>
    <xf numFmtId="0" fontId="76" fillId="2" borderId="0">
      <alignment/>
      <protection/>
    </xf>
    <xf numFmtId="0" fontId="77" fillId="0" borderId="0">
      <alignment wrapText="1"/>
      <protection/>
    </xf>
    <xf numFmtId="0" fontId="77" fillId="0" borderId="0">
      <alignment wrapText="1"/>
      <protection/>
    </xf>
    <xf numFmtId="0" fontId="70" fillId="0" borderId="0">
      <alignment wrapText="1"/>
      <protection/>
    </xf>
    <xf numFmtId="0" fontId="70" fillId="0" borderId="0">
      <alignment wrapText="1"/>
      <protection/>
    </xf>
    <xf numFmtId="0" fontId="70" fillId="0" borderId="0">
      <alignment wrapText="1"/>
      <protection/>
    </xf>
    <xf numFmtId="0" fontId="70" fillId="0" borderId="0">
      <alignment wrapText="1"/>
      <protection/>
    </xf>
    <xf numFmtId="0" fontId="70" fillId="0" borderId="0">
      <alignment wrapText="1"/>
      <protection/>
    </xf>
    <xf numFmtId="0" fontId="77" fillId="0" borderId="0">
      <alignment wrapText="1"/>
      <protection/>
    </xf>
    <xf numFmtId="0" fontId="219" fillId="10" borderId="0" applyNumberFormat="0" applyBorder="0" applyAlignment="0" applyProtection="0"/>
    <xf numFmtId="0" fontId="219" fillId="11" borderId="0" applyNumberFormat="0" applyBorder="0" applyAlignment="0" applyProtection="0"/>
    <xf numFmtId="0" fontId="219" fillId="12" borderId="0" applyNumberFormat="0" applyBorder="0" applyAlignment="0" applyProtection="0"/>
    <xf numFmtId="0" fontId="219" fillId="13" borderId="0" applyNumberFormat="0" applyBorder="0" applyAlignment="0" applyProtection="0"/>
    <xf numFmtId="0" fontId="219" fillId="14" borderId="0" applyNumberFormat="0" applyBorder="0" applyAlignment="0" applyProtection="0"/>
    <xf numFmtId="0" fontId="219" fillId="15"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219" fillId="16" borderId="0" applyNumberFormat="0" applyBorder="0" applyAlignment="0" applyProtection="0"/>
    <xf numFmtId="0" fontId="219" fillId="17" borderId="0" applyNumberFormat="0" applyBorder="0" applyAlignment="0" applyProtection="0"/>
    <xf numFmtId="0" fontId="219" fillId="18" borderId="0" applyNumberFormat="0" applyBorder="0" applyAlignment="0" applyProtection="0"/>
    <xf numFmtId="0" fontId="219" fillId="19" borderId="0" applyNumberFormat="0" applyBorder="0" applyAlignment="0" applyProtection="0"/>
    <xf numFmtId="0" fontId="219" fillId="20" borderId="0" applyNumberFormat="0" applyBorder="0" applyAlignment="0" applyProtection="0"/>
    <xf numFmtId="0" fontId="219" fillId="21" borderId="0" applyNumberFormat="0" applyBorder="0" applyAlignment="0" applyProtection="0"/>
    <xf numFmtId="0" fontId="27" fillId="0" borderId="0">
      <alignment/>
      <protection/>
    </xf>
    <xf numFmtId="0" fontId="220" fillId="22" borderId="0" applyNumberFormat="0" applyBorder="0" applyAlignment="0" applyProtection="0"/>
    <xf numFmtId="0" fontId="220" fillId="23" borderId="0" applyNumberFormat="0" applyBorder="0" applyAlignment="0" applyProtection="0"/>
    <xf numFmtId="0" fontId="220" fillId="24" borderId="0" applyNumberFormat="0" applyBorder="0" applyAlignment="0" applyProtection="0"/>
    <xf numFmtId="0" fontId="220" fillId="25" borderId="0" applyNumberFormat="0" applyBorder="0" applyAlignment="0" applyProtection="0"/>
    <xf numFmtId="0" fontId="220" fillId="26" borderId="0" applyNumberFormat="0" applyBorder="0" applyAlignment="0" applyProtection="0"/>
    <xf numFmtId="0" fontId="220" fillId="27" borderId="0" applyNumberFormat="0" applyBorder="0" applyAlignment="0" applyProtection="0"/>
    <xf numFmtId="243" fontId="19" fillId="0" borderId="0" applyFont="0" applyFill="0" applyBorder="0" applyAlignment="0" applyProtection="0"/>
    <xf numFmtId="0" fontId="78" fillId="0" borderId="0" applyFont="0" applyFill="0" applyBorder="0" applyAlignment="0" applyProtection="0"/>
    <xf numFmtId="257" fontId="47" fillId="0" borderId="0" applyFont="0" applyFill="0" applyBorder="0" applyAlignment="0" applyProtection="0"/>
    <xf numFmtId="244" fontId="19" fillId="0" borderId="0" applyFont="0" applyFill="0" applyBorder="0" applyAlignment="0" applyProtection="0"/>
    <xf numFmtId="0" fontId="78" fillId="0" borderId="0" applyFont="0" applyFill="0" applyBorder="0" applyAlignment="0" applyProtection="0"/>
    <xf numFmtId="244" fontId="19" fillId="0" borderId="0" applyFont="0" applyFill="0" applyBorder="0" applyAlignment="0" applyProtection="0"/>
    <xf numFmtId="0" fontId="1" fillId="0" borderId="0">
      <alignment horizontal="center" wrapText="1"/>
      <protection locked="0"/>
    </xf>
    <xf numFmtId="0" fontId="79" fillId="0" borderId="0" applyNumberFormat="0" applyBorder="0" applyAlignment="0">
      <protection/>
    </xf>
    <xf numFmtId="179" fontId="80" fillId="0" borderId="0" applyFont="0" applyFill="0" applyBorder="0" applyAlignment="0" applyProtection="0"/>
    <xf numFmtId="0" fontId="78" fillId="0" borderId="0" applyFont="0" applyFill="0" applyBorder="0" applyAlignment="0" applyProtection="0"/>
    <xf numFmtId="179" fontId="80" fillId="0" borderId="0" applyFont="0" applyFill="0" applyBorder="0" applyAlignment="0" applyProtection="0"/>
    <xf numFmtId="180" fontId="80" fillId="0" borderId="0" applyFont="0" applyFill="0" applyBorder="0" applyAlignment="0" applyProtection="0"/>
    <xf numFmtId="0" fontId="78" fillId="0" borderId="0" applyFont="0" applyFill="0" applyBorder="0" applyAlignment="0" applyProtection="0"/>
    <xf numFmtId="180" fontId="80" fillId="0" borderId="0" applyFont="0" applyFill="0" applyBorder="0" applyAlignment="0" applyProtection="0"/>
    <xf numFmtId="182" fontId="47" fillId="0" borderId="0" applyFont="0" applyFill="0" applyBorder="0" applyAlignment="0" applyProtection="0"/>
    <xf numFmtId="0" fontId="221" fillId="28" borderId="0" applyNumberFormat="0" applyBorder="0" applyAlignment="0" applyProtection="0"/>
    <xf numFmtId="0" fontId="81" fillId="0" borderId="0">
      <alignment/>
      <protection/>
    </xf>
    <xf numFmtId="0" fontId="82" fillId="0" borderId="0" applyNumberFormat="0" applyFill="0" applyBorder="0" applyAlignment="0" applyProtection="0"/>
    <xf numFmtId="0" fontId="78" fillId="0" borderId="0">
      <alignment/>
      <protection/>
    </xf>
    <xf numFmtId="0" fontId="83" fillId="0" borderId="0">
      <alignment/>
      <protection/>
    </xf>
    <xf numFmtId="0" fontId="4" fillId="0" borderId="0">
      <alignment/>
      <protection/>
    </xf>
    <xf numFmtId="0" fontId="78" fillId="0" borderId="0">
      <alignment/>
      <protection/>
    </xf>
    <xf numFmtId="0" fontId="84" fillId="0" borderId="0">
      <alignment/>
      <protection/>
    </xf>
    <xf numFmtId="0" fontId="85" fillId="0" borderId="0">
      <alignment/>
      <protection/>
    </xf>
    <xf numFmtId="0" fontId="80" fillId="0" borderId="0">
      <alignment/>
      <protection/>
    </xf>
    <xf numFmtId="206" fontId="48" fillId="0" borderId="0" applyFill="0" applyBorder="0" applyAlignment="0">
      <protection/>
    </xf>
    <xf numFmtId="229" fontId="19" fillId="0" borderId="0" applyFill="0" applyBorder="0" applyAlignment="0">
      <protection/>
    </xf>
    <xf numFmtId="230" fontId="19" fillId="0" borderId="0" applyFill="0" applyBorder="0" applyAlignment="0">
      <protection/>
    </xf>
    <xf numFmtId="231" fontId="19" fillId="0" borderId="0" applyFill="0" applyBorder="0" applyAlignment="0">
      <protection/>
    </xf>
    <xf numFmtId="232" fontId="19" fillId="0" borderId="0" applyFill="0" applyBorder="0" applyAlignment="0">
      <protection/>
    </xf>
    <xf numFmtId="228" fontId="19" fillId="0" borderId="0" applyFill="0" applyBorder="0" applyAlignment="0">
      <protection/>
    </xf>
    <xf numFmtId="233" fontId="19" fillId="0" borderId="0" applyFill="0" applyBorder="0" applyAlignment="0">
      <protection/>
    </xf>
    <xf numFmtId="229" fontId="19" fillId="0" borderId="0" applyFill="0" applyBorder="0" applyAlignment="0">
      <protection/>
    </xf>
    <xf numFmtId="0" fontId="222" fillId="29" borderId="5" applyNumberFormat="0" applyAlignment="0" applyProtection="0"/>
    <xf numFmtId="0" fontId="86" fillId="0" borderId="0">
      <alignment/>
      <protection/>
    </xf>
    <xf numFmtId="242" fontId="60" fillId="0" borderId="0" applyFont="0" applyFill="0" applyBorder="0" applyAlignment="0" applyProtection="0"/>
    <xf numFmtId="0" fontId="89" fillId="0" borderId="6" applyNumberFormat="0" applyFill="0" applyProtection="0">
      <alignment horizontal="center"/>
    </xf>
    <xf numFmtId="43" fontId="0" fillId="0" borderId="0" applyFont="0" applyFill="0" applyBorder="0" applyAlignment="0" applyProtection="0"/>
    <xf numFmtId="216" fontId="19" fillId="0" borderId="0">
      <alignment/>
      <protection/>
    </xf>
    <xf numFmtId="216" fontId="19" fillId="0" borderId="0">
      <alignment/>
      <protection/>
    </xf>
    <xf numFmtId="216" fontId="19" fillId="0" borderId="0">
      <alignment/>
      <protection/>
    </xf>
    <xf numFmtId="216" fontId="19" fillId="0" borderId="0">
      <alignment/>
      <protection/>
    </xf>
    <xf numFmtId="216" fontId="19" fillId="0" borderId="0">
      <alignment/>
      <protection/>
    </xf>
    <xf numFmtId="216" fontId="19" fillId="0" borderId="0">
      <alignment/>
      <protection/>
    </xf>
    <xf numFmtId="216" fontId="19" fillId="0" borderId="0">
      <alignment/>
      <protection/>
    </xf>
    <xf numFmtId="216" fontId="19" fillId="0" borderId="0">
      <alignment/>
      <protection/>
    </xf>
    <xf numFmtId="41" fontId="0" fillId="0" borderId="0" applyFont="0" applyFill="0" applyBorder="0" applyAlignment="0" applyProtection="0"/>
    <xf numFmtId="228" fontId="19" fillId="0" borderId="0" applyFont="0" applyFill="0" applyBorder="0" applyAlignment="0" applyProtection="0"/>
    <xf numFmtId="43" fontId="0" fillId="0" borderId="0" applyFont="0" applyFill="0" applyBorder="0" applyAlignment="0" applyProtection="0"/>
    <xf numFmtId="169" fontId="48"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19" fillId="0" borderId="0" applyFont="0" applyFill="0" applyBorder="0" applyAlignment="0" applyProtection="0"/>
    <xf numFmtId="169" fontId="7" fillId="0" borderId="0" applyFont="0" applyFill="0" applyBorder="0" applyAlignment="0" applyProtection="0"/>
    <xf numFmtId="175" fontId="0" fillId="0" borderId="0" applyFont="0" applyFill="0" applyBorder="0" applyAlignment="0" applyProtection="0"/>
    <xf numFmtId="169" fontId="7" fillId="0" borderId="0" applyFont="0" applyFill="0" applyBorder="0" applyAlignment="0" applyProtection="0"/>
    <xf numFmtId="169" fontId="22" fillId="0" borderId="0" applyFont="0" applyFill="0" applyBorder="0" applyAlignment="0" applyProtection="0"/>
    <xf numFmtId="43" fontId="0" fillId="0" borderId="0" applyFont="0" applyFill="0" applyBorder="0" applyAlignment="0" applyProtection="0"/>
    <xf numFmtId="169" fontId="19" fillId="0" borderId="0" applyFont="0" applyFill="0" applyBorder="0" applyAlignment="0" applyProtection="0"/>
    <xf numFmtId="169" fontId="22" fillId="0" borderId="0" applyFont="0" applyFill="0" applyBorder="0" applyAlignment="0" applyProtection="0"/>
    <xf numFmtId="238" fontId="4" fillId="0" borderId="0">
      <alignment/>
      <protection/>
    </xf>
    <xf numFmtId="37" fontId="68" fillId="0" borderId="0" applyFont="0" applyFill="0" applyBorder="0" applyAlignment="0" applyProtection="0"/>
    <xf numFmtId="216" fontId="68" fillId="0" borderId="0" applyFont="0" applyFill="0" applyBorder="0" applyAlignment="0" applyProtection="0"/>
    <xf numFmtId="39" fontId="68" fillId="0" borderId="0" applyFont="0" applyFill="0" applyBorder="0" applyAlignment="0" applyProtection="0"/>
    <xf numFmtId="3" fontId="19" fillId="0" borderId="0" applyFont="0" applyFill="0" applyBorder="0" applyAlignment="0" applyProtection="0"/>
    <xf numFmtId="0" fontId="92" fillId="0" borderId="0">
      <alignment horizontal="center"/>
      <protection/>
    </xf>
    <xf numFmtId="0" fontId="93" fillId="0" borderId="0" applyNumberFormat="0" applyAlignment="0">
      <protection/>
    </xf>
    <xf numFmtId="0" fontId="94" fillId="0" borderId="0" applyNumberFormat="0" applyAlignment="0">
      <protection/>
    </xf>
    <xf numFmtId="247" fontId="8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9" fontId="19" fillId="0" borderId="0" applyFont="0" applyFill="0" applyBorder="0" applyAlignment="0" applyProtection="0"/>
    <xf numFmtId="5" fontId="68" fillId="0" borderId="0" applyFont="0" applyFill="0" applyBorder="0" applyAlignment="0" applyProtection="0"/>
    <xf numFmtId="7" fontId="68" fillId="0" borderId="0" applyFont="0" applyFill="0" applyBorder="0" applyAlignment="0" applyProtection="0"/>
    <xf numFmtId="187" fontId="19" fillId="0" borderId="0" applyFont="0" applyFill="0" applyBorder="0" applyAlignment="0" applyProtection="0"/>
    <xf numFmtId="236" fontId="19" fillId="0" borderId="0">
      <alignment/>
      <protection/>
    </xf>
    <xf numFmtId="0" fontId="223" fillId="30" borderId="7" applyNumberFormat="0" applyAlignment="0" applyProtection="0"/>
    <xf numFmtId="171" fontId="87" fillId="0" borderId="0" applyFont="0" applyFill="0" applyBorder="0" applyAlignment="0" applyProtection="0"/>
    <xf numFmtId="1" fontId="88" fillId="0" borderId="8" applyBorder="0">
      <alignment/>
      <protection/>
    </xf>
    <xf numFmtId="181" fontId="48" fillId="0" borderId="9">
      <alignment/>
      <protection/>
    </xf>
    <xf numFmtId="0" fontId="90" fillId="2" borderId="0" applyNumberFormat="0" applyFont="0" applyFill="0" applyBorder="0" applyProtection="0">
      <alignment horizontal="left"/>
    </xf>
    <xf numFmtId="0" fontId="19" fillId="0" borderId="0" applyFont="0" applyFill="0" applyBorder="0" applyAlignment="0" applyProtection="0"/>
    <xf numFmtId="14" fontId="95" fillId="0" borderId="0" applyFill="0" applyBorder="0" applyAlignment="0">
      <protection/>
    </xf>
    <xf numFmtId="0" fontId="96" fillId="0" borderId="0" applyProtection="0">
      <alignment/>
    </xf>
    <xf numFmtId="0" fontId="97" fillId="0" borderId="0">
      <alignment/>
      <protection/>
    </xf>
    <xf numFmtId="0" fontId="19" fillId="0" borderId="0" applyFont="0" applyFill="0" applyBorder="0" applyAlignment="0" applyProtection="0"/>
    <xf numFmtId="0" fontId="19" fillId="0" borderId="0" applyFont="0" applyFill="0" applyBorder="0" applyAlignment="0" applyProtection="0"/>
    <xf numFmtId="269" fontId="48" fillId="0" borderId="0">
      <alignment/>
      <protection/>
    </xf>
    <xf numFmtId="270" fontId="52" fillId="0" borderId="1">
      <alignment/>
      <protection/>
    </xf>
    <xf numFmtId="237" fontId="19" fillId="0" borderId="0">
      <alignment/>
      <protection/>
    </xf>
    <xf numFmtId="271" fontId="52" fillId="0" borderId="0">
      <alignment/>
      <protection/>
    </xf>
    <xf numFmtId="3" fontId="27" fillId="0" borderId="0">
      <alignment horizontal="right"/>
      <protection/>
    </xf>
    <xf numFmtId="183" fontId="98" fillId="0" borderId="0" applyFont="0" applyFill="0" applyBorder="0" applyAlignment="0" applyProtection="0"/>
    <xf numFmtId="184"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262" fontId="19" fillId="0" borderId="0" applyFont="0" applyFill="0" applyBorder="0" applyAlignment="0" applyProtection="0"/>
    <xf numFmtId="262" fontId="19" fillId="0" borderId="0" applyFont="0" applyFill="0" applyBorder="0" applyAlignment="0" applyProtection="0"/>
    <xf numFmtId="262" fontId="19" fillId="0" borderId="0" applyFont="0" applyFill="0" applyBorder="0" applyAlignment="0" applyProtection="0"/>
    <xf numFmtId="262" fontId="19" fillId="0" borderId="0" applyFont="0" applyFill="0" applyBorder="0" applyAlignment="0" applyProtection="0"/>
    <xf numFmtId="167" fontId="98" fillId="0" borderId="0" applyFont="0" applyFill="0" applyBorder="0" applyAlignment="0" applyProtection="0"/>
    <xf numFmtId="183" fontId="98" fillId="0" borderId="0" applyFont="0" applyFill="0" applyBorder="0" applyAlignment="0" applyProtection="0"/>
    <xf numFmtId="262" fontId="19" fillId="0" borderId="0" applyFont="0" applyFill="0" applyBorder="0" applyAlignment="0" applyProtection="0"/>
    <xf numFmtId="262" fontId="19" fillId="0" borderId="0" applyFont="0" applyFill="0" applyBorder="0" applyAlignment="0" applyProtection="0"/>
    <xf numFmtId="268" fontId="48" fillId="0" borderId="0" applyFont="0" applyFill="0" applyBorder="0" applyAlignment="0" applyProtection="0"/>
    <xf numFmtId="268" fontId="48" fillId="0" borderId="0" applyFont="0" applyFill="0" applyBorder="0" applyAlignment="0" applyProtection="0"/>
    <xf numFmtId="266" fontId="48" fillId="0" borderId="0" applyFont="0" applyFill="0" applyBorder="0" applyAlignment="0" applyProtection="0"/>
    <xf numFmtId="266" fontId="4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67" fontId="98" fillId="0" borderId="0" applyFont="0" applyFill="0" applyBorder="0" applyAlignment="0" applyProtection="0"/>
    <xf numFmtId="183" fontId="98" fillId="0" borderId="0" applyFont="0" applyFill="0" applyBorder="0" applyAlignment="0" applyProtection="0"/>
    <xf numFmtId="167" fontId="98" fillId="0" borderId="0" applyFont="0" applyFill="0" applyBorder="0" applyAlignment="0" applyProtection="0"/>
    <xf numFmtId="183"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67"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263" fontId="19" fillId="0" borderId="0" applyFont="0" applyFill="0" applyBorder="0" applyAlignment="0" applyProtection="0"/>
    <xf numFmtId="263" fontId="19" fillId="0" borderId="0" applyFont="0" applyFill="0" applyBorder="0" applyAlignment="0" applyProtection="0"/>
    <xf numFmtId="263" fontId="19" fillId="0" borderId="0" applyFont="0" applyFill="0" applyBorder="0" applyAlignment="0" applyProtection="0"/>
    <xf numFmtId="263" fontId="19" fillId="0" borderId="0" applyFont="0" applyFill="0" applyBorder="0" applyAlignment="0" applyProtection="0"/>
    <xf numFmtId="169" fontId="98" fillId="0" borderId="0" applyFont="0" applyFill="0" applyBorder="0" applyAlignment="0" applyProtection="0"/>
    <xf numFmtId="184" fontId="98" fillId="0" borderId="0" applyFont="0" applyFill="0" applyBorder="0" applyAlignment="0" applyProtection="0"/>
    <xf numFmtId="263" fontId="19" fillId="0" borderId="0" applyFont="0" applyFill="0" applyBorder="0" applyAlignment="0" applyProtection="0"/>
    <xf numFmtId="263" fontId="19" fillId="0" borderId="0" applyFont="0" applyFill="0" applyBorder="0" applyAlignment="0" applyProtection="0"/>
    <xf numFmtId="261" fontId="48" fillId="0" borderId="0" applyFont="0" applyFill="0" applyBorder="0" applyAlignment="0" applyProtection="0"/>
    <xf numFmtId="261" fontId="48" fillId="0" borderId="0" applyFont="0" applyFill="0" applyBorder="0" applyAlignment="0" applyProtection="0"/>
    <xf numFmtId="267" fontId="48" fillId="0" borderId="0" applyFont="0" applyFill="0" applyBorder="0" applyAlignment="0" applyProtection="0"/>
    <xf numFmtId="267" fontId="4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184" fontId="98" fillId="0" borderId="0" applyFont="0" applyFill="0" applyBorder="0" applyAlignment="0" applyProtection="0"/>
    <xf numFmtId="169" fontId="98" fillId="0" borderId="0" applyFont="0" applyFill="0" applyBorder="0" applyAlignment="0" applyProtection="0"/>
    <xf numFmtId="184"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3" fontId="48" fillId="0" borderId="0" applyFont="0" applyBorder="0" applyAlignment="0">
      <protection/>
    </xf>
    <xf numFmtId="0" fontId="82" fillId="0" borderId="0" applyNumberFormat="0" applyFill="0" applyBorder="0" applyAlignment="0" applyProtection="0"/>
    <xf numFmtId="228" fontId="19" fillId="0" borderId="0" applyFill="0" applyBorder="0" applyAlignment="0">
      <protection/>
    </xf>
    <xf numFmtId="229" fontId="19" fillId="0" borderId="0" applyFill="0" applyBorder="0" applyAlignment="0">
      <protection/>
    </xf>
    <xf numFmtId="228" fontId="19" fillId="0" borderId="0" applyFill="0" applyBorder="0" applyAlignment="0">
      <protection/>
    </xf>
    <xf numFmtId="233" fontId="19" fillId="0" borderId="0" applyFill="0" applyBorder="0" applyAlignment="0">
      <protection/>
    </xf>
    <xf numFmtId="229" fontId="19" fillId="0" borderId="0" applyFill="0" applyBorder="0" applyAlignment="0">
      <protection/>
    </xf>
    <xf numFmtId="0" fontId="99" fillId="0" borderId="0" applyNumberFormat="0" applyAlignment="0">
      <protection/>
    </xf>
    <xf numFmtId="227" fontId="100" fillId="0" borderId="0" applyFont="0" applyFill="0" applyBorder="0" applyAlignment="0" applyProtection="0"/>
    <xf numFmtId="0" fontId="224" fillId="0" borderId="0" applyNumberFormat="0" applyFill="0" applyBorder="0" applyAlignment="0" applyProtection="0"/>
    <xf numFmtId="3" fontId="48" fillId="0" borderId="0" applyFont="0" applyBorder="0" applyAlignment="0">
      <protection/>
    </xf>
    <xf numFmtId="2" fontId="19" fillId="0" borderId="0" applyFont="0" applyFill="0" applyBorder="0" applyAlignment="0" applyProtection="0"/>
    <xf numFmtId="0" fontId="12"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09" fontId="107" fillId="0" borderId="10" applyNumberFormat="0" applyFill="0" applyBorder="0" applyAlignment="0" applyProtection="0"/>
    <xf numFmtId="0" fontId="108" fillId="0" borderId="0" applyNumberFormat="0" applyFill="0" applyBorder="0" applyAlignment="0" applyProtection="0"/>
    <xf numFmtId="0" fontId="225" fillId="31" borderId="0" applyNumberFormat="0" applyBorder="0" applyAlignment="0" applyProtection="0"/>
    <xf numFmtId="38" fontId="110" fillId="32" borderId="0" applyNumberFormat="0" applyBorder="0" applyAlignment="0" applyProtection="0"/>
    <xf numFmtId="259" fontId="26" fillId="2" borderId="0" applyBorder="0" applyProtection="0">
      <alignment/>
    </xf>
    <xf numFmtId="0" fontId="109" fillId="0" borderId="0">
      <alignment vertical="top" wrapText="1"/>
      <protection/>
    </xf>
    <xf numFmtId="3" fontId="48" fillId="33" borderId="11">
      <alignment horizontal="right" vertical="top" wrapText="1"/>
      <protection/>
    </xf>
    <xf numFmtId="0" fontId="111" fillId="0" borderId="12" applyNumberFormat="0" applyFill="0" applyBorder="0" applyAlignment="0" applyProtection="0"/>
    <xf numFmtId="0" fontId="112" fillId="0" borderId="0" applyNumberFormat="0" applyFont="0" applyBorder="0" applyAlignment="0">
      <protection/>
    </xf>
    <xf numFmtId="0" fontId="113" fillId="34" borderId="0">
      <alignment/>
      <protection/>
    </xf>
    <xf numFmtId="0" fontId="114" fillId="0" borderId="0">
      <alignment horizontal="left"/>
      <protection/>
    </xf>
    <xf numFmtId="0" fontId="115" fillId="0" borderId="13" applyNumberFormat="0" applyAlignment="0" applyProtection="0"/>
    <xf numFmtId="0" fontId="115" fillId="0" borderId="14">
      <alignment horizontal="left" vertical="center"/>
      <protection/>
    </xf>
    <xf numFmtId="217" fontId="116" fillId="35" borderId="0">
      <alignment horizontal="left" vertical="top"/>
      <protection/>
    </xf>
    <xf numFmtId="0" fontId="226" fillId="0" borderId="15" applyNumberFormat="0" applyFill="0" applyAlignment="0" applyProtection="0"/>
    <xf numFmtId="0" fontId="227" fillId="0" borderId="16" applyNumberFormat="0" applyFill="0" applyAlignment="0" applyProtection="0"/>
    <xf numFmtId="0" fontId="228" fillId="0" borderId="17" applyNumberFormat="0" applyFill="0" applyAlignment="0" applyProtection="0"/>
    <xf numFmtId="0" fontId="228" fillId="0" borderId="0" applyNumberFormat="0" applyFill="0" applyBorder="0" applyAlignment="0" applyProtection="0"/>
    <xf numFmtId="199" fontId="117" fillId="0" borderId="0">
      <alignment/>
      <protection locked="0"/>
    </xf>
    <xf numFmtId="199" fontId="117" fillId="0" borderId="0">
      <alignment/>
      <protection locked="0"/>
    </xf>
    <xf numFmtId="0" fontId="118" fillId="0" borderId="18">
      <alignment horizontal="center"/>
      <protection/>
    </xf>
    <xf numFmtId="0" fontId="118" fillId="0" borderId="0">
      <alignment horizontal="center"/>
      <protection/>
    </xf>
    <xf numFmtId="164" fontId="119" fillId="36" borderId="1" applyNumberFormat="0" applyAlignment="0">
      <protection/>
    </xf>
    <xf numFmtId="49" fontId="120" fillId="0" borderId="1">
      <alignment vertical="center"/>
      <protection/>
    </xf>
    <xf numFmtId="0" fontId="4" fillId="0" borderId="0">
      <alignment/>
      <protection/>
    </xf>
    <xf numFmtId="0" fontId="11" fillId="0" borderId="0" applyNumberFormat="0" applyFill="0" applyBorder="0" applyAlignment="0" applyProtection="0"/>
    <xf numFmtId="0" fontId="121" fillId="0" borderId="0" applyNumberFormat="0" applyFill="0" applyBorder="0" applyAlignment="0" applyProtection="0"/>
    <xf numFmtId="183" fontId="48" fillId="0" borderId="0" applyFont="0" applyFill="0" applyBorder="0" applyAlignment="0" applyProtection="0"/>
    <xf numFmtId="38" fontId="28" fillId="0" borderId="0" applyFont="0" applyFill="0" applyBorder="0" applyAlignment="0" applyProtection="0"/>
    <xf numFmtId="167" fontId="60" fillId="0" borderId="0" applyFont="0" applyFill="0" applyBorder="0" applyAlignment="0" applyProtection="0"/>
    <xf numFmtId="265" fontId="122" fillId="0" borderId="0" applyFont="0" applyFill="0" applyBorder="0" applyAlignment="0" applyProtection="0"/>
    <xf numFmtId="0" fontId="123" fillId="35" borderId="0">
      <alignment horizontal="left" wrapText="1" indent="2"/>
      <protection/>
    </xf>
    <xf numFmtId="0" fontId="229" fillId="37" borderId="5" applyNumberFormat="0" applyAlignment="0" applyProtection="0"/>
    <xf numFmtId="10" fontId="110" fillId="32" borderId="1" applyNumberFormat="0" applyBorder="0" applyAlignment="0" applyProtection="0"/>
    <xf numFmtId="0" fontId="19" fillId="38" borderId="0">
      <alignment/>
      <protection/>
    </xf>
    <xf numFmtId="0" fontId="124" fillId="0" borderId="0" applyNumberFormat="0" applyFill="0" applyBorder="0" applyAlignment="0" applyProtection="0"/>
    <xf numFmtId="0" fontId="121"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2" fontId="126" fillId="0" borderId="0" applyNumberFormat="0" applyFill="0">
      <alignment horizontal="center"/>
      <protection/>
    </xf>
    <xf numFmtId="178" fontId="48" fillId="38" borderId="11">
      <alignment vertical="top" wrapText="1"/>
      <protection/>
    </xf>
    <xf numFmtId="183" fontId="48" fillId="0" borderId="0" applyFont="0" applyFill="0" applyBorder="0" applyAlignment="0" applyProtection="0"/>
    <xf numFmtId="0" fontId="48" fillId="0" borderId="0">
      <alignment/>
      <protection/>
    </xf>
    <xf numFmtId="0" fontId="1" fillId="0" borderId="19">
      <alignment horizontal="centerContinuous"/>
      <protection/>
    </xf>
    <xf numFmtId="0" fontId="28" fillId="0" borderId="0">
      <alignment/>
      <protection/>
    </xf>
    <xf numFmtId="0" fontId="28" fillId="0" borderId="0">
      <alignment/>
      <protection/>
    </xf>
    <xf numFmtId="0" fontId="4" fillId="0" borderId="0" applyNumberFormat="0" applyFont="0" applyFill="0" applyBorder="0" applyProtection="0">
      <alignment horizontal="left" vertical="center"/>
    </xf>
    <xf numFmtId="228" fontId="19" fillId="0" borderId="0" applyFill="0" applyBorder="0" applyAlignment="0">
      <protection/>
    </xf>
    <xf numFmtId="229" fontId="19" fillId="0" borderId="0" applyFill="0" applyBorder="0" applyAlignment="0">
      <protection/>
    </xf>
    <xf numFmtId="228" fontId="19" fillId="0" borderId="0" applyFill="0" applyBorder="0" applyAlignment="0">
      <protection/>
    </xf>
    <xf numFmtId="233" fontId="19" fillId="0" borderId="0" applyFill="0" applyBorder="0" applyAlignment="0">
      <protection/>
    </xf>
    <xf numFmtId="229" fontId="19" fillId="0" borderId="0" applyFill="0" applyBorder="0" applyAlignment="0">
      <protection/>
    </xf>
    <xf numFmtId="0" fontId="230" fillId="0" borderId="20" applyNumberFormat="0" applyFill="0" applyAlignment="0" applyProtection="0"/>
    <xf numFmtId="0" fontId="19" fillId="39" borderId="0">
      <alignment/>
      <protection/>
    </xf>
    <xf numFmtId="181" fontId="127" fillId="0" borderId="21" applyNumberFormat="0" applyFont="0" applyFill="0" applyBorder="0">
      <alignment horizontal="center"/>
      <protection/>
    </xf>
    <xf numFmtId="23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0" fontId="129" fillId="0" borderId="18">
      <alignment/>
      <protection/>
    </xf>
    <xf numFmtId="207" fontId="130" fillId="0" borderId="21">
      <alignment/>
      <protection/>
    </xf>
    <xf numFmtId="218" fontId="19" fillId="0" borderId="0" applyFont="0" applyFill="0" applyBorder="0" applyAlignment="0" applyProtection="0"/>
    <xf numFmtId="21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1" fontId="19" fillId="0" borderId="0" applyFont="0" applyFill="0" applyBorder="0" applyAlignment="0" applyProtection="0"/>
    <xf numFmtId="252" fontId="19" fillId="0" borderId="0" applyFont="0" applyFill="0" applyBorder="0" applyAlignment="0" applyProtection="0"/>
    <xf numFmtId="0" fontId="128" fillId="0" borderId="22">
      <alignment/>
      <protection/>
    </xf>
    <xf numFmtId="0" fontId="96" fillId="0" borderId="0" applyNumberFormat="0" applyFont="0" applyFill="0" applyAlignment="0">
      <protection/>
    </xf>
    <xf numFmtId="0" fontId="231" fillId="40" borderId="0" applyNumberFormat="0" applyBorder="0" applyAlignment="0" applyProtection="0"/>
    <xf numFmtId="0" fontId="83" fillId="0" borderId="1">
      <alignment/>
      <protection/>
    </xf>
    <xf numFmtId="0" fontId="4" fillId="0" borderId="0">
      <alignment/>
      <protection/>
    </xf>
    <xf numFmtId="37" fontId="131" fillId="0" borderId="0">
      <alignment/>
      <protection/>
    </xf>
    <xf numFmtId="0" fontId="132" fillId="0" borderId="1" applyNumberFormat="0" applyFont="0" applyFill="0" applyBorder="0" applyAlignment="0">
      <protection/>
    </xf>
    <xf numFmtId="192" fontId="133" fillId="0" borderId="0">
      <alignment/>
      <protection/>
    </xf>
    <xf numFmtId="0" fontId="1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7" fillId="0" borderId="0">
      <alignment/>
      <protection/>
    </xf>
    <xf numFmtId="0" fontId="0" fillId="0" borderId="0">
      <alignment/>
      <protection/>
    </xf>
    <xf numFmtId="0" fontId="7" fillId="0" borderId="0">
      <alignment/>
      <protection/>
    </xf>
    <xf numFmtId="0" fontId="48" fillId="0" borderId="0">
      <alignment/>
      <protection/>
    </xf>
    <xf numFmtId="0" fontId="7" fillId="0" borderId="0">
      <alignment/>
      <protection/>
    </xf>
    <xf numFmtId="0" fontId="19"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19" fillId="0" borderId="0">
      <alignment/>
      <protection/>
    </xf>
    <xf numFmtId="0" fontId="48" fillId="0" borderId="0">
      <alignment/>
      <protection/>
    </xf>
    <xf numFmtId="0" fontId="19" fillId="0" borderId="0">
      <alignment/>
      <protection/>
    </xf>
    <xf numFmtId="0" fontId="219" fillId="0" borderId="0">
      <alignment/>
      <protection/>
    </xf>
    <xf numFmtId="0" fontId="48" fillId="0" borderId="0">
      <alignment/>
      <protection/>
    </xf>
    <xf numFmtId="0" fontId="0" fillId="0" borderId="0">
      <alignment/>
      <protection/>
    </xf>
    <xf numFmtId="0" fontId="19" fillId="0" borderId="0">
      <alignment/>
      <protection/>
    </xf>
    <xf numFmtId="0" fontId="0" fillId="0" borderId="0">
      <alignment/>
      <protection/>
    </xf>
    <xf numFmtId="0" fontId="219" fillId="0" borderId="0">
      <alignment/>
      <protection/>
    </xf>
    <xf numFmtId="0" fontId="22" fillId="0" borderId="0">
      <alignment/>
      <protection/>
    </xf>
    <xf numFmtId="0" fontId="0" fillId="0" borderId="0">
      <alignment/>
      <protection/>
    </xf>
    <xf numFmtId="0" fontId="0" fillId="0" borderId="0">
      <alignment/>
      <protection/>
    </xf>
    <xf numFmtId="0" fontId="7"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27" fillId="0" borderId="0">
      <alignment/>
      <protection/>
    </xf>
    <xf numFmtId="0" fontId="7" fillId="0" borderId="0">
      <alignment/>
      <protection/>
    </xf>
    <xf numFmtId="0" fontId="0" fillId="0" borderId="0">
      <alignment/>
      <protection/>
    </xf>
    <xf numFmtId="0" fontId="19" fillId="0" borderId="0">
      <alignment/>
      <protection/>
    </xf>
    <xf numFmtId="0" fontId="48" fillId="0" borderId="0">
      <alignment/>
      <protection/>
    </xf>
    <xf numFmtId="0" fontId="67" fillId="0" borderId="0" applyFont="0">
      <alignment/>
      <protection/>
    </xf>
    <xf numFmtId="0" fontId="98" fillId="0" borderId="0">
      <alignment/>
      <protection/>
    </xf>
    <xf numFmtId="0" fontId="0" fillId="41" borderId="23" applyNumberFormat="0" applyFont="0" applyAlignment="0" applyProtection="0"/>
    <xf numFmtId="260" fontId="135" fillId="0" borderId="0" applyFont="0" applyFill="0" applyBorder="0" applyProtection="0">
      <alignment vertical="top" wrapText="1"/>
    </xf>
    <xf numFmtId="0" fontId="52" fillId="0" borderId="22" applyNumberFormat="0" applyAlignment="0">
      <protection/>
    </xf>
    <xf numFmtId="0" fontId="52" fillId="0" borderId="0">
      <alignment/>
      <protection/>
    </xf>
    <xf numFmtId="184" fontId="65" fillId="0" borderId="0" applyFont="0" applyFill="0" applyBorder="0" applyAlignment="0" applyProtection="0"/>
    <xf numFmtId="183" fontId="65" fillId="0" borderId="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83" fillId="0" borderId="0" applyNumberFormat="0" applyFill="0" applyBorder="0" applyAlignment="0" applyProtection="0"/>
    <xf numFmtId="0" fontId="48" fillId="0" borderId="0" applyNumberFormat="0" applyFill="0" applyBorder="0" applyAlignment="0" applyProtection="0"/>
    <xf numFmtId="0" fontId="19" fillId="0" borderId="0" applyFont="0" applyFill="0" applyBorder="0" applyAlignment="0" applyProtection="0"/>
    <xf numFmtId="0" fontId="4" fillId="0" borderId="0">
      <alignment/>
      <protection/>
    </xf>
    <xf numFmtId="0" fontId="232" fillId="29" borderId="24" applyNumberFormat="0" applyAlignment="0" applyProtection="0"/>
    <xf numFmtId="171" fontId="137" fillId="0" borderId="22" applyFont="0" applyBorder="0" applyAlignment="0">
      <protection/>
    </xf>
    <xf numFmtId="167" fontId="19" fillId="0" borderId="0" applyFont="0" applyFill="0" applyBorder="0" applyAlignment="0" applyProtection="0"/>
    <xf numFmtId="14" fontId="1" fillId="0" borderId="0">
      <alignment horizontal="center" wrapText="1"/>
      <protection locked="0"/>
    </xf>
    <xf numFmtId="9" fontId="0" fillId="0" borderId="0" applyFont="0" applyFill="0" applyBorder="0" applyAlignment="0" applyProtection="0"/>
    <xf numFmtId="232" fontId="19" fillId="0" borderId="0" applyFont="0" applyFill="0" applyBorder="0" applyAlignment="0" applyProtection="0"/>
    <xf numFmtId="235" fontId="19" fillId="0" borderId="0" applyFont="0" applyFill="0" applyBorder="0" applyAlignment="0" applyProtection="0"/>
    <xf numFmtId="10" fontId="19"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28" fillId="0" borderId="25" applyNumberFormat="0" applyBorder="0">
      <alignment/>
      <protection/>
    </xf>
    <xf numFmtId="228" fontId="19" fillId="0" borderId="0" applyFill="0" applyBorder="0" applyAlignment="0">
      <protection/>
    </xf>
    <xf numFmtId="229" fontId="19" fillId="0" borderId="0" applyFill="0" applyBorder="0" applyAlignment="0">
      <protection/>
    </xf>
    <xf numFmtId="228" fontId="19" fillId="0" borderId="0" applyFill="0" applyBorder="0" applyAlignment="0">
      <protection/>
    </xf>
    <xf numFmtId="233" fontId="19" fillId="0" borderId="0" applyFill="0" applyBorder="0" applyAlignment="0">
      <protection/>
    </xf>
    <xf numFmtId="229" fontId="19" fillId="0" borderId="0" applyFill="0" applyBorder="0" applyAlignment="0">
      <protection/>
    </xf>
    <xf numFmtId="5" fontId="138" fillId="0" borderId="0">
      <alignment/>
      <protection/>
    </xf>
    <xf numFmtId="0" fontId="28" fillId="0" borderId="0" applyNumberFormat="0" applyFont="0" applyFill="0" applyBorder="0" applyAlignment="0" applyProtection="0"/>
    <xf numFmtId="0" fontId="139" fillId="0" borderId="18">
      <alignment horizontal="center"/>
      <protection/>
    </xf>
    <xf numFmtId="0" fontId="140" fillId="42" borderId="0" applyNumberFormat="0" applyFont="0" applyBorder="0" applyAlignment="0">
      <protection/>
    </xf>
    <xf numFmtId="220" fontId="19" fillId="0" borderId="0" applyNumberFormat="0" applyFill="0" applyBorder="0" applyAlignment="0" applyProtection="0"/>
    <xf numFmtId="0" fontId="121" fillId="0" borderId="0" applyNumberFormat="0" applyFill="0" applyBorder="0" applyAlignment="0" applyProtection="0"/>
    <xf numFmtId="0" fontId="52" fillId="0" borderId="0">
      <alignment/>
      <protection/>
    </xf>
    <xf numFmtId="167" fontId="60" fillId="0" borderId="0" applyFont="0" applyFill="0" applyBorder="0" applyAlignment="0" applyProtection="0"/>
    <xf numFmtId="0" fontId="48" fillId="0" borderId="0" applyNumberFormat="0" applyFill="0" applyBorder="0" applyAlignment="0" applyProtection="0"/>
    <xf numFmtId="4" fontId="141" fillId="43" borderId="26" applyNumberFormat="0" applyProtection="0">
      <alignment vertical="center"/>
    </xf>
    <xf numFmtId="4" fontId="142" fillId="43" borderId="26" applyNumberFormat="0" applyProtection="0">
      <alignment vertical="center"/>
    </xf>
    <xf numFmtId="4" fontId="143" fillId="43" borderId="26" applyNumberFormat="0" applyProtection="0">
      <alignment horizontal="left" vertical="center"/>
    </xf>
    <xf numFmtId="4" fontId="143" fillId="44" borderId="0" applyNumberFormat="0" applyProtection="0">
      <alignment horizontal="left" vertical="center"/>
    </xf>
    <xf numFmtId="4" fontId="143" fillId="45" borderId="26" applyNumberFormat="0" applyProtection="0">
      <alignment horizontal="right" vertical="center"/>
    </xf>
    <xf numFmtId="4" fontId="143" fillId="46" borderId="26" applyNumberFormat="0" applyProtection="0">
      <alignment horizontal="right" vertical="center"/>
    </xf>
    <xf numFmtId="4" fontId="143" fillId="47" borderId="26" applyNumberFormat="0" applyProtection="0">
      <alignment horizontal="right" vertical="center"/>
    </xf>
    <xf numFmtId="4" fontId="143" fillId="48" borderId="26" applyNumberFormat="0" applyProtection="0">
      <alignment horizontal="right" vertical="center"/>
    </xf>
    <xf numFmtId="4" fontId="143" fillId="49" borderId="26" applyNumberFormat="0" applyProtection="0">
      <alignment horizontal="right" vertical="center"/>
    </xf>
    <xf numFmtId="4" fontId="143" fillId="2" borderId="26" applyNumberFormat="0" applyProtection="0">
      <alignment horizontal="right" vertical="center"/>
    </xf>
    <xf numFmtId="4" fontId="143" fillId="50" borderId="26" applyNumberFormat="0" applyProtection="0">
      <alignment horizontal="right" vertical="center"/>
    </xf>
    <xf numFmtId="4" fontId="143" fillId="51" borderId="26" applyNumberFormat="0" applyProtection="0">
      <alignment horizontal="right" vertical="center"/>
    </xf>
    <xf numFmtId="4" fontId="143" fillId="52" borderId="26" applyNumberFormat="0" applyProtection="0">
      <alignment horizontal="right" vertical="center"/>
    </xf>
    <xf numFmtId="4" fontId="141" fillId="53" borderId="27" applyNumberFormat="0" applyProtection="0">
      <alignment horizontal="left" vertical="center"/>
    </xf>
    <xf numFmtId="4" fontId="141" fillId="54" borderId="0" applyNumberFormat="0" applyProtection="0">
      <alignment horizontal="left" vertical="center"/>
    </xf>
    <xf numFmtId="4" fontId="141" fillId="44" borderId="0" applyNumberFormat="0" applyProtection="0">
      <alignment horizontal="left" vertical="center"/>
    </xf>
    <xf numFmtId="4" fontId="143" fillId="54" borderId="26" applyNumberFormat="0" applyProtection="0">
      <alignment horizontal="right" vertical="center"/>
    </xf>
    <xf numFmtId="4" fontId="95" fillId="54" borderId="0" applyNumberFormat="0" applyProtection="0">
      <alignment horizontal="left" vertical="center"/>
    </xf>
    <xf numFmtId="4" fontId="95" fillId="44" borderId="0" applyNumberFormat="0" applyProtection="0">
      <alignment horizontal="left" vertical="center"/>
    </xf>
    <xf numFmtId="4" fontId="143" fillId="55" borderId="26" applyNumberFormat="0" applyProtection="0">
      <alignment vertical="center"/>
    </xf>
    <xf numFmtId="4" fontId="144" fillId="55" borderId="26" applyNumberFormat="0" applyProtection="0">
      <alignment vertical="center"/>
    </xf>
    <xf numFmtId="4" fontId="141" fillId="54" borderId="28" applyNumberFormat="0" applyProtection="0">
      <alignment horizontal="left" vertical="center"/>
    </xf>
    <xf numFmtId="4" fontId="143" fillId="55" borderId="26" applyNumberFormat="0" applyProtection="0">
      <alignment horizontal="right" vertical="center"/>
    </xf>
    <xf numFmtId="4" fontId="144" fillId="55" borderId="26" applyNumberFormat="0" applyProtection="0">
      <alignment horizontal="right" vertical="center"/>
    </xf>
    <xf numFmtId="4" fontId="141" fillId="54" borderId="26" applyNumberFormat="0" applyProtection="0">
      <alignment horizontal="left" vertical="center"/>
    </xf>
    <xf numFmtId="4" fontId="145" fillId="36" borderId="28" applyNumberFormat="0" applyProtection="0">
      <alignment horizontal="left" vertical="center"/>
    </xf>
    <xf numFmtId="4" fontId="146" fillId="55" borderId="26" applyNumberFormat="0" applyProtection="0">
      <alignment horizontal="right" vertical="center"/>
    </xf>
    <xf numFmtId="195" fontId="147" fillId="0" borderId="0" applyFont="0" applyFill="0" applyBorder="0" applyAlignment="0" applyProtection="0"/>
    <xf numFmtId="0" fontId="140" fillId="1" borderId="14" applyNumberFormat="0" applyFont="0" applyAlignment="0">
      <protection/>
    </xf>
    <xf numFmtId="0" fontId="148" fillId="0" borderId="0" applyNumberFormat="0" applyFill="0" applyBorder="0" applyAlignment="0" applyProtection="0"/>
    <xf numFmtId="3" fontId="47" fillId="0" borderId="0">
      <alignment/>
      <protection/>
    </xf>
    <xf numFmtId="0" fontId="149" fillId="0" borderId="0" applyNumberFormat="0" applyFill="0" applyBorder="0" applyAlignment="0" applyProtection="0"/>
    <xf numFmtId="0" fontId="150" fillId="0" borderId="0" applyNumberFormat="0" applyFill="0" applyBorder="0" applyAlignment="0">
      <protection/>
    </xf>
    <xf numFmtId="0" fontId="19" fillId="0" borderId="0">
      <alignment/>
      <protection/>
    </xf>
    <xf numFmtId="171" fontId="151" fillId="0" borderId="0" applyNumberFormat="0" applyBorder="0" applyAlignment="0">
      <protection/>
    </xf>
    <xf numFmtId="0" fontId="52" fillId="0" borderId="0" applyNumberFormat="0" applyFill="0" applyBorder="0" applyAlignment="0" applyProtection="0"/>
    <xf numFmtId="171" fontId="87"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8"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6" fontId="60" fillId="0" borderId="0" applyFont="0" applyFill="0" applyBorder="0" applyAlignment="0" applyProtection="0"/>
    <xf numFmtId="256" fontId="60" fillId="0" borderId="0" applyFont="0" applyFill="0" applyBorder="0" applyAlignment="0" applyProtection="0"/>
    <xf numFmtId="241" fontId="47" fillId="0" borderId="0" applyFont="0" applyFill="0" applyBorder="0" applyAlignment="0" applyProtection="0"/>
    <xf numFmtId="241" fontId="60" fillId="0" borderId="0" applyFont="0" applyFill="0" applyBorder="0" applyAlignment="0" applyProtection="0"/>
    <xf numFmtId="0" fontId="52" fillId="0" borderId="0">
      <alignment/>
      <protection/>
    </xf>
    <xf numFmtId="248" fontId="83"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4" fontId="152" fillId="0" borderId="0">
      <alignment/>
      <protection/>
    </xf>
    <xf numFmtId="0" fontId="153" fillId="0" borderId="0">
      <alignment/>
      <protection/>
    </xf>
    <xf numFmtId="172" fontId="52" fillId="0" borderId="29" applyNumberFormat="0" applyBorder="0">
      <alignment horizontal="center"/>
      <protection/>
    </xf>
    <xf numFmtId="0" fontId="129" fillId="0" borderId="0">
      <alignment/>
      <protection/>
    </xf>
    <xf numFmtId="0" fontId="154" fillId="35" borderId="0">
      <alignment wrapText="1"/>
      <protection/>
    </xf>
    <xf numFmtId="40" fontId="155" fillId="0" borderId="0" applyBorder="0">
      <alignment horizontal="right"/>
      <protection/>
    </xf>
    <xf numFmtId="200" fontId="48" fillId="0" borderId="30">
      <alignment horizontal="right" vertical="center"/>
      <protection/>
    </xf>
    <xf numFmtId="208" fontId="27" fillId="0" borderId="30">
      <alignment horizontal="right" vertical="center"/>
      <protection/>
    </xf>
    <xf numFmtId="212" fontId="27" fillId="0" borderId="30">
      <alignment horizontal="right" vertical="center"/>
      <protection/>
    </xf>
    <xf numFmtId="212" fontId="27" fillId="0" borderId="30">
      <alignment horizontal="right" vertical="center"/>
      <protection/>
    </xf>
    <xf numFmtId="245" fontId="156" fillId="0" borderId="30">
      <alignment horizontal="right" vertical="center"/>
      <protection/>
    </xf>
    <xf numFmtId="208" fontId="83" fillId="0" borderId="30">
      <alignment horizontal="right" vertical="center"/>
      <protection/>
    </xf>
    <xf numFmtId="210" fontId="27"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12" fontId="27" fillId="0" borderId="30">
      <alignment horizontal="right" vertical="center"/>
      <protection/>
    </xf>
    <xf numFmtId="212" fontId="27" fillId="0" borderId="30">
      <alignment horizontal="right" vertical="center"/>
      <protection/>
    </xf>
    <xf numFmtId="200" fontId="48" fillId="0" borderId="30">
      <alignment horizontal="right" vertical="center"/>
      <protection/>
    </xf>
    <xf numFmtId="205" fontId="27" fillId="0" borderId="30">
      <alignment horizontal="right" vertical="center"/>
      <protection/>
    </xf>
    <xf numFmtId="205"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11" fontId="48" fillId="0" borderId="30">
      <alignment horizontal="right" vertical="center"/>
      <protection/>
    </xf>
    <xf numFmtId="212" fontId="27" fillId="0" borderId="30">
      <alignment horizontal="right" vertical="center"/>
      <protection/>
    </xf>
    <xf numFmtId="208" fontId="83" fillId="0" borderId="30">
      <alignment horizontal="right" vertical="center"/>
      <protection/>
    </xf>
    <xf numFmtId="211" fontId="48" fillId="0" borderId="30">
      <alignment horizontal="right" vertical="center"/>
      <protection/>
    </xf>
    <xf numFmtId="210" fontId="27" fillId="0" borderId="30">
      <alignment horizontal="right" vertical="center"/>
      <protection/>
    </xf>
    <xf numFmtId="208" fontId="83" fillId="0" borderId="30">
      <alignment horizontal="right" vertical="center"/>
      <protection/>
    </xf>
    <xf numFmtId="212" fontId="27"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188" fontId="48" fillId="0" borderId="30">
      <alignment horizontal="right" vertical="center"/>
      <protection/>
    </xf>
    <xf numFmtId="211" fontId="48"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12" fontId="27" fillId="0" borderId="30">
      <alignment horizontal="right" vertical="center"/>
      <protection/>
    </xf>
    <xf numFmtId="264" fontId="60" fillId="0" borderId="30">
      <alignment horizontal="right" vertical="center"/>
      <protection/>
    </xf>
    <xf numFmtId="188" fontId="48" fillId="0" borderId="30">
      <alignment horizontal="right" vertical="center"/>
      <protection/>
    </xf>
    <xf numFmtId="212" fontId="27" fillId="0" borderId="30">
      <alignment horizontal="right" vertical="center"/>
      <protection/>
    </xf>
    <xf numFmtId="208" fontId="83" fillId="0" borderId="30">
      <alignment horizontal="right" vertical="center"/>
      <protection/>
    </xf>
    <xf numFmtId="212" fontId="27" fillId="0" borderId="30">
      <alignment horizontal="right" vertical="center"/>
      <protection/>
    </xf>
    <xf numFmtId="208" fontId="83" fillId="0" borderId="30">
      <alignment horizontal="right" vertical="center"/>
      <protection/>
    </xf>
    <xf numFmtId="208" fontId="27" fillId="0" borderId="30">
      <alignment horizontal="right" vertical="center"/>
      <protection/>
    </xf>
    <xf numFmtId="210" fontId="27" fillId="0" borderId="30">
      <alignment horizontal="right" vertical="center"/>
      <protection/>
    </xf>
    <xf numFmtId="212" fontId="27" fillId="0" borderId="30">
      <alignment horizontal="right" vertical="center"/>
      <protection/>
    </xf>
    <xf numFmtId="211" fontId="48"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5" fontId="27" fillId="0" borderId="30">
      <alignment horizontal="right" vertical="center"/>
      <protection/>
    </xf>
    <xf numFmtId="212" fontId="27" fillId="0" borderId="30">
      <alignment horizontal="right" vertical="center"/>
      <protection/>
    </xf>
    <xf numFmtId="205" fontId="27" fillId="0" borderId="30">
      <alignment horizontal="right" vertical="center"/>
      <protection/>
    </xf>
    <xf numFmtId="205" fontId="27" fillId="0" borderId="30">
      <alignment horizontal="right" vertical="center"/>
      <protection/>
    </xf>
    <xf numFmtId="208" fontId="83" fillId="0" borderId="30">
      <alignment horizontal="right" vertical="center"/>
      <protection/>
    </xf>
    <xf numFmtId="205" fontId="27" fillId="0" borderId="30">
      <alignment horizontal="right" vertical="center"/>
      <protection/>
    </xf>
    <xf numFmtId="212" fontId="27" fillId="0" borderId="30">
      <alignment horizontal="right" vertical="center"/>
      <protection/>
    </xf>
    <xf numFmtId="211" fontId="48" fillId="0" borderId="30">
      <alignment horizontal="right" vertical="center"/>
      <protection/>
    </xf>
    <xf numFmtId="208" fontId="83"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08" fontId="83" fillId="0" borderId="30">
      <alignment horizontal="right" vertical="center"/>
      <protection/>
    </xf>
    <xf numFmtId="226" fontId="8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64" fontId="60" fillId="0" borderId="30">
      <alignment horizontal="right" vertical="center"/>
      <protection/>
    </xf>
    <xf numFmtId="208" fontId="83" fillId="0" borderId="30">
      <alignment horizontal="right" vertical="center"/>
      <protection/>
    </xf>
    <xf numFmtId="210" fontId="27" fillId="0" borderId="30">
      <alignment horizontal="right" vertical="center"/>
      <protection/>
    </xf>
    <xf numFmtId="226" fontId="87" fillId="0" borderId="30">
      <alignment horizontal="right" vertical="center"/>
      <protection/>
    </xf>
    <xf numFmtId="208" fontId="83" fillId="0" borderId="30">
      <alignment horizontal="right" vertical="center"/>
      <protection/>
    </xf>
    <xf numFmtId="246" fontId="157" fillId="2" borderId="31" applyFont="0" applyFill="0" applyBorder="0">
      <alignment/>
      <protection/>
    </xf>
    <xf numFmtId="208" fontId="83" fillId="0" borderId="30">
      <alignment horizontal="right" vertical="center"/>
      <protection/>
    </xf>
    <xf numFmtId="208" fontId="83" fillId="0" borderId="30">
      <alignment horizontal="right" vertical="center"/>
      <protection/>
    </xf>
    <xf numFmtId="246" fontId="157" fillId="2" borderId="31" applyFont="0" applyFill="0" applyBorder="0">
      <alignment/>
      <protection/>
    </xf>
    <xf numFmtId="208" fontId="83" fillId="0" borderId="30">
      <alignment horizontal="right" vertical="center"/>
      <protection/>
    </xf>
    <xf numFmtId="210" fontId="27" fillId="0" borderId="30">
      <alignment horizontal="right" vertical="center"/>
      <protection/>
    </xf>
    <xf numFmtId="226" fontId="87" fillId="0" borderId="30">
      <alignment horizontal="right" vertical="center"/>
      <protection/>
    </xf>
    <xf numFmtId="210" fontId="27" fillId="0" borderId="30">
      <alignment horizontal="right" vertical="center"/>
      <protection/>
    </xf>
    <xf numFmtId="226" fontId="87" fillId="0" borderId="30">
      <alignment horizontal="right" vertical="center"/>
      <protection/>
    </xf>
    <xf numFmtId="188" fontId="48" fillId="0" borderId="30">
      <alignment horizontal="right" vertical="center"/>
      <protection/>
    </xf>
    <xf numFmtId="208" fontId="83" fillId="0" borderId="30">
      <alignment horizontal="right" vertical="center"/>
      <protection/>
    </xf>
    <xf numFmtId="208" fontId="27" fillId="0" borderId="30">
      <alignment horizontal="right" vertical="center"/>
      <protection/>
    </xf>
    <xf numFmtId="249" fontId="19" fillId="0" borderId="30">
      <alignment horizontal="right" vertical="center"/>
      <protection/>
    </xf>
    <xf numFmtId="264" fontId="60" fillId="0" borderId="30">
      <alignment horizontal="right" vertical="center"/>
      <protection/>
    </xf>
    <xf numFmtId="208" fontId="27" fillId="0" borderId="30">
      <alignment horizontal="right" vertical="center"/>
      <protection/>
    </xf>
    <xf numFmtId="188" fontId="48" fillId="0" borderId="30">
      <alignment horizontal="right" vertical="center"/>
      <protection/>
    </xf>
    <xf numFmtId="208" fontId="83" fillId="0" borderId="30">
      <alignment horizontal="right" vertical="center"/>
      <protection/>
    </xf>
    <xf numFmtId="210" fontId="27" fillId="0" borderId="30">
      <alignment horizontal="right" vertical="center"/>
      <protection/>
    </xf>
    <xf numFmtId="212" fontId="27" fillId="0" borderId="30">
      <alignment horizontal="right" vertical="center"/>
      <protection/>
    </xf>
    <xf numFmtId="189" fontId="48"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05" fontId="27" fillId="0" borderId="30">
      <alignment horizontal="right" vertical="center"/>
      <protection/>
    </xf>
    <xf numFmtId="205" fontId="27" fillId="0" borderId="30">
      <alignment horizontal="right" vertical="center"/>
      <protection/>
    </xf>
    <xf numFmtId="208" fontId="83" fillId="0" borderId="30">
      <alignment horizontal="right" vertical="center"/>
      <protection/>
    </xf>
    <xf numFmtId="239" fontId="83" fillId="0" borderId="30">
      <alignment horizontal="right" vertical="center"/>
      <protection/>
    </xf>
    <xf numFmtId="205" fontId="27"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08" fontId="83" fillId="0" borderId="30">
      <alignment horizontal="right" vertical="center"/>
      <protection/>
    </xf>
    <xf numFmtId="210" fontId="27" fillId="0" borderId="30">
      <alignment horizontal="right" vertical="center"/>
      <protection/>
    </xf>
    <xf numFmtId="226" fontId="87" fillId="0" borderId="30">
      <alignment horizontal="right" vertical="center"/>
      <protection/>
    </xf>
    <xf numFmtId="208" fontId="83" fillId="0" borderId="30">
      <alignment horizontal="right" vertical="center"/>
      <protection/>
    </xf>
    <xf numFmtId="239"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10" fontId="27" fillId="0" borderId="30">
      <alignment horizontal="right" vertical="center"/>
      <protection/>
    </xf>
    <xf numFmtId="212" fontId="27" fillId="0" borderId="30">
      <alignment horizontal="right" vertical="center"/>
      <protection/>
    </xf>
    <xf numFmtId="208" fontId="83" fillId="0" borderId="30">
      <alignment horizontal="right" vertical="center"/>
      <protection/>
    </xf>
    <xf numFmtId="246" fontId="157" fillId="2" borderId="31" applyFont="0" applyFill="0" applyBorder="0">
      <alignment/>
      <protection/>
    </xf>
    <xf numFmtId="251" fontId="48" fillId="0" borderId="30">
      <alignment horizontal="right" vertical="center"/>
      <protection/>
    </xf>
    <xf numFmtId="212" fontId="27" fillId="0" borderId="30">
      <alignment horizontal="right" vertical="center"/>
      <protection/>
    </xf>
    <xf numFmtId="208" fontId="83" fillId="0" borderId="30">
      <alignment horizontal="right" vertical="center"/>
      <protection/>
    </xf>
    <xf numFmtId="245" fontId="156" fillId="0" borderId="30">
      <alignment horizontal="right" vertical="center"/>
      <protection/>
    </xf>
    <xf numFmtId="210" fontId="27" fillId="0" borderId="30">
      <alignment horizontal="right" vertical="center"/>
      <protection/>
    </xf>
    <xf numFmtId="205" fontId="27"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189" fontId="48" fillId="0" borderId="30">
      <alignment horizontal="right" vertical="center"/>
      <protection/>
    </xf>
    <xf numFmtId="196" fontId="48" fillId="0" borderId="30">
      <alignment horizontal="right" vertical="center"/>
      <protection/>
    </xf>
    <xf numFmtId="210" fontId="27" fillId="0" borderId="30">
      <alignment horizontal="right" vertical="center"/>
      <protection/>
    </xf>
    <xf numFmtId="210" fontId="27" fillId="0" borderId="30">
      <alignment horizontal="right" vertical="center"/>
      <protection/>
    </xf>
    <xf numFmtId="208" fontId="83" fillId="0" borderId="30">
      <alignment horizontal="right" vertical="center"/>
      <protection/>
    </xf>
    <xf numFmtId="208" fontId="83" fillId="0" borderId="30">
      <alignment horizontal="right" vertical="center"/>
      <protection/>
    </xf>
    <xf numFmtId="250" fontId="158" fillId="0" borderId="30">
      <alignment horizontal="right" vertical="center"/>
      <protection/>
    </xf>
    <xf numFmtId="49" fontId="95" fillId="0" borderId="0" applyFill="0" applyBorder="0" applyAlignment="0">
      <protection/>
    </xf>
    <xf numFmtId="221" fontId="19" fillId="0" borderId="0" applyFill="0" applyBorder="0" applyAlignment="0">
      <protection/>
    </xf>
    <xf numFmtId="15" fontId="19" fillId="0" borderId="0" applyFill="0" applyBorder="0" applyAlignment="0">
      <protection/>
    </xf>
    <xf numFmtId="49" fontId="162" fillId="0" borderId="0">
      <alignment horizontal="justify" vertical="center" wrapText="1"/>
      <protection/>
    </xf>
    <xf numFmtId="0" fontId="163" fillId="0" borderId="22">
      <alignment horizontal="center" vertical="center" wrapText="1"/>
      <protection/>
    </xf>
    <xf numFmtId="0" fontId="164" fillId="0" borderId="0">
      <alignment horizontal="center"/>
      <protection/>
    </xf>
    <xf numFmtId="40" fontId="26" fillId="0" borderId="0">
      <alignment/>
      <protection/>
    </xf>
    <xf numFmtId="0" fontId="165" fillId="0" borderId="22">
      <alignment/>
      <protection/>
    </xf>
    <xf numFmtId="3" fontId="166" fillId="0" borderId="0" applyNumberFormat="0" applyFill="0" applyBorder="0" applyAlignment="0" applyProtection="0"/>
    <xf numFmtId="0" fontId="167" fillId="0" borderId="32" applyBorder="0" applyAlignment="0">
      <protection/>
    </xf>
    <xf numFmtId="0" fontId="168" fillId="0" borderId="0" applyNumberFormat="0" applyFill="0" applyBorder="0" applyAlignment="0" applyProtection="0"/>
    <xf numFmtId="0" fontId="111" fillId="0" borderId="33" applyNumberFormat="0" applyFill="0" applyBorder="0" applyAlignment="0" applyProtection="0"/>
    <xf numFmtId="0" fontId="233" fillId="0" borderId="0" applyNumberFormat="0" applyFill="0" applyBorder="0" applyAlignment="0" applyProtection="0"/>
    <xf numFmtId="0" fontId="169" fillId="0" borderId="34" applyNumberFormat="0" applyBorder="0" applyAlignment="0">
      <protection/>
    </xf>
    <xf numFmtId="0" fontId="234" fillId="0" borderId="35" applyNumberFormat="0" applyFill="0" applyAlignment="0" applyProtection="0"/>
    <xf numFmtId="0" fontId="19" fillId="0" borderId="0">
      <alignment/>
      <protection/>
    </xf>
    <xf numFmtId="0" fontId="165" fillId="0" borderId="36">
      <alignment horizontal="center"/>
      <protection/>
    </xf>
    <xf numFmtId="183" fontId="19" fillId="0" borderId="0" applyFont="0" applyFill="0" applyBorder="0" applyAlignment="0" applyProtection="0"/>
    <xf numFmtId="253" fontId="19" fillId="0" borderId="0" applyFont="0" applyFill="0" applyBorder="0" applyAlignment="0" applyProtection="0"/>
    <xf numFmtId="198" fontId="48" fillId="0" borderId="30">
      <alignment horizontal="center"/>
      <protection/>
    </xf>
    <xf numFmtId="258" fontId="159" fillId="0" borderId="0" applyNumberFormat="0" applyFont="0" applyFill="0" applyBorder="0" applyAlignment="0">
      <protection/>
    </xf>
    <xf numFmtId="0" fontId="54" fillId="0" borderId="0">
      <alignment vertical="center" wrapText="1"/>
      <protection locked="0"/>
    </xf>
    <xf numFmtId="0" fontId="109" fillId="0" borderId="37">
      <alignment/>
      <protection/>
    </xf>
    <xf numFmtId="0" fontId="83" fillId="0" borderId="0" applyNumberFormat="0" applyFill="0" applyBorder="0" applyAlignment="0" applyProtection="0"/>
    <xf numFmtId="0" fontId="19"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87" fillId="0" borderId="22" applyNumberFormat="0" applyBorder="0" applyAlignment="0">
      <protection/>
    </xf>
    <xf numFmtId="0" fontId="160" fillId="0" borderId="21" applyNumberFormat="0" applyBorder="0" applyAlignment="0">
      <protection/>
    </xf>
    <xf numFmtId="3" fontId="161" fillId="0" borderId="12" applyNumberFormat="0" applyBorder="0" applyAlignment="0">
      <protection/>
    </xf>
    <xf numFmtId="0" fontId="130" fillId="0" borderId="38" applyNumberFormat="0" applyAlignment="0">
      <protection/>
    </xf>
    <xf numFmtId="221" fontId="19" fillId="0" borderId="39" applyFont="0" applyFill="0" applyBorder="0" applyProtection="0">
      <alignment horizontal="center"/>
    </xf>
    <xf numFmtId="222" fontId="90" fillId="0" borderId="40" applyFont="0" applyFill="0" applyBorder="0" applyProtection="0">
      <alignment horizontal="center"/>
    </xf>
    <xf numFmtId="38" fontId="19" fillId="0" borderId="1" applyFont="0" applyFill="0" applyBorder="0" applyAlignment="0" applyProtection="0"/>
    <xf numFmtId="15" fontId="19" fillId="0" borderId="1" applyFont="0" applyFill="0" applyBorder="0" applyProtection="0">
      <alignment horizontal="center"/>
    </xf>
    <xf numFmtId="10" fontId="19" fillId="0" borderId="1" applyFont="0" applyFill="0" applyBorder="0" applyProtection="0">
      <alignment horizontal="center"/>
    </xf>
    <xf numFmtId="223" fontId="19" fillId="0" borderId="1" applyFont="0" applyFill="0" applyBorder="0" applyProtection="0">
      <alignment horizontal="center"/>
    </xf>
    <xf numFmtId="261" fontId="122" fillId="0" borderId="0" applyFont="0" applyFill="0" applyBorder="0" applyAlignment="0" applyProtection="0"/>
    <xf numFmtId="182" fontId="19" fillId="0" borderId="0" applyFont="0" applyFill="0" applyBorder="0" applyAlignment="0" applyProtection="0"/>
    <xf numFmtId="254" fontId="19" fillId="0" borderId="0" applyFont="0" applyFill="0" applyBorder="0" applyAlignment="0" applyProtection="0"/>
    <xf numFmtId="0" fontId="115" fillId="0" borderId="41">
      <alignment horizontal="center"/>
      <protection/>
    </xf>
    <xf numFmtId="201" fontId="48" fillId="0" borderId="0">
      <alignment/>
      <protection/>
    </xf>
    <xf numFmtId="202" fontId="48" fillId="0" borderId="1">
      <alignment/>
      <protection/>
    </xf>
    <xf numFmtId="3" fontId="48" fillId="45" borderId="11">
      <alignment horizontal="right" vertical="top" wrapText="1"/>
      <protection/>
    </xf>
    <xf numFmtId="0" fontId="170" fillId="0" borderId="0">
      <alignment/>
      <protection/>
    </xf>
    <xf numFmtId="3" fontId="83" fillId="0" borderId="0" applyNumberFormat="0" applyBorder="0" applyAlignment="0" applyProtection="0"/>
    <xf numFmtId="3" fontId="67" fillId="0" borderId="0">
      <alignment/>
      <protection locked="0"/>
    </xf>
    <xf numFmtId="0" fontId="170" fillId="0" borderId="0">
      <alignment/>
      <protection/>
    </xf>
    <xf numFmtId="0" fontId="171" fillId="0" borderId="42" applyFill="0" applyBorder="0" applyAlignment="0">
      <protection/>
    </xf>
    <xf numFmtId="164" fontId="172" fillId="56" borderId="32">
      <alignment vertical="top"/>
      <protection/>
    </xf>
    <xf numFmtId="164" fontId="52" fillId="0" borderId="43">
      <alignment horizontal="left" vertical="top"/>
      <protection/>
    </xf>
    <xf numFmtId="0" fontId="176" fillId="0" borderId="43">
      <alignment horizontal="left" vertical="center"/>
      <protection/>
    </xf>
    <xf numFmtId="0" fontId="162" fillId="57" borderId="1">
      <alignment horizontal="left" vertical="center"/>
      <protection/>
    </xf>
    <xf numFmtId="165" fontId="173" fillId="58" borderId="32">
      <alignment/>
      <protection/>
    </xf>
    <xf numFmtId="164" fontId="174" fillId="0" borderId="32">
      <alignment horizontal="left" vertical="top"/>
      <protection/>
    </xf>
    <xf numFmtId="0" fontId="175" fillId="59" borderId="0">
      <alignment horizontal="left" vertical="center"/>
      <protection/>
    </xf>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35" fillId="0" borderId="0" applyNumberFormat="0" applyFill="0" applyBorder="0" applyAlignment="0" applyProtection="0"/>
    <xf numFmtId="0" fontId="17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178" fillId="0" borderId="0" applyNumberFormat="0" applyFill="0" applyBorder="0" applyAlignment="0" applyProtection="0"/>
    <xf numFmtId="0" fontId="27" fillId="0" borderId="44" applyFont="0" applyBorder="0" applyAlignment="0">
      <protection/>
    </xf>
    <xf numFmtId="183" fontId="48" fillId="0" borderId="0" applyFont="0" applyFill="0" applyBorder="0" applyAlignment="0" applyProtection="0"/>
    <xf numFmtId="0" fontId="149" fillId="0" borderId="0" applyNumberFormat="0" applyFill="0" applyBorder="0" applyAlignment="0" applyProtection="0"/>
    <xf numFmtId="0" fontId="179" fillId="0" borderId="0">
      <alignment vertical="center"/>
      <protection/>
    </xf>
    <xf numFmtId="0" fontId="194" fillId="0" borderId="0" applyFont="0" applyFill="0" applyBorder="0" applyAlignment="0" applyProtection="0"/>
    <xf numFmtId="0" fontId="194" fillId="0" borderId="0" applyFont="0" applyFill="0" applyBorder="0" applyAlignment="0" applyProtection="0"/>
    <xf numFmtId="0" fontId="0" fillId="0" borderId="0">
      <alignment vertical="center"/>
      <protection/>
    </xf>
    <xf numFmtId="40" fontId="180" fillId="0" borderId="0" applyFont="0" applyFill="0" applyBorder="0" applyAlignment="0" applyProtection="0"/>
    <xf numFmtId="38" fontId="180" fillId="0" borderId="0" applyFont="0" applyFill="0" applyBorder="0" applyAlignment="0" applyProtection="0"/>
    <xf numFmtId="0" fontId="180" fillId="0" borderId="0" applyFont="0" applyFill="0" applyBorder="0" applyAlignment="0" applyProtection="0"/>
    <xf numFmtId="0" fontId="180" fillId="0" borderId="0" applyFont="0" applyFill="0" applyBorder="0" applyAlignment="0" applyProtection="0"/>
    <xf numFmtId="9" fontId="181" fillId="0" borderId="0" applyBorder="0" applyAlignment="0" applyProtection="0"/>
    <xf numFmtId="0" fontId="182" fillId="0" borderId="0">
      <alignment/>
      <protection/>
    </xf>
    <xf numFmtId="0" fontId="183" fillId="0" borderId="3">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34" fillId="0" borderId="0" applyFont="0" applyFill="0" applyBorder="0" applyAlignment="0" applyProtection="0"/>
    <xf numFmtId="0" fontId="134" fillId="0" borderId="0" applyFont="0" applyFill="0" applyBorder="0" applyAlignment="0" applyProtection="0"/>
    <xf numFmtId="224" fontId="134" fillId="0" borderId="0" applyFont="0" applyFill="0" applyBorder="0" applyAlignment="0" applyProtection="0"/>
    <xf numFmtId="225" fontId="134" fillId="0" borderId="0" applyFont="0" applyFill="0" applyBorder="0" applyAlignment="0" applyProtection="0"/>
    <xf numFmtId="0" fontId="134" fillId="0" borderId="0">
      <alignment/>
      <protection/>
    </xf>
    <xf numFmtId="0" fontId="186" fillId="0" borderId="0">
      <alignment/>
      <protection/>
    </xf>
    <xf numFmtId="0" fontId="96" fillId="0" borderId="0">
      <alignment/>
      <protection/>
    </xf>
    <xf numFmtId="179" fontId="19" fillId="0" borderId="0" applyFont="0" applyFill="0" applyBorder="0" applyAlignment="0" applyProtection="0"/>
    <xf numFmtId="180" fontId="19" fillId="0" borderId="0" applyFont="0" applyFill="0" applyBorder="0" applyAlignment="0" applyProtection="0"/>
    <xf numFmtId="180" fontId="184"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0" fontId="185" fillId="0" borderId="0" applyNumberFormat="0" applyFill="0" applyBorder="0" applyAlignment="0" applyProtection="0"/>
    <xf numFmtId="0" fontId="187" fillId="0" borderId="0" applyNumberFormat="0" applyFill="0" applyBorder="0" applyAlignment="0" applyProtection="0"/>
    <xf numFmtId="0" fontId="188" fillId="0" borderId="0">
      <alignment/>
      <protection/>
    </xf>
    <xf numFmtId="0" fontId="184" fillId="0" borderId="0">
      <alignment/>
      <protection/>
    </xf>
    <xf numFmtId="180" fontId="19" fillId="0" borderId="0" applyFont="0" applyFill="0" applyBorder="0" applyAlignment="0" applyProtection="0"/>
    <xf numFmtId="179" fontId="19" fillId="0" borderId="0" applyFont="0" applyFill="0" applyBorder="0" applyAlignment="0" applyProtection="0"/>
    <xf numFmtId="0" fontId="189" fillId="0" borderId="0">
      <alignment/>
      <protection/>
    </xf>
    <xf numFmtId="190" fontId="133" fillId="0" borderId="0" applyFont="0" applyFill="0" applyBorder="0" applyAlignment="0" applyProtection="0"/>
    <xf numFmtId="189" fontId="57" fillId="0" borderId="0" applyFont="0" applyFill="0" applyBorder="0" applyAlignment="0" applyProtection="0"/>
    <xf numFmtId="191" fontId="133" fillId="0" borderId="0" applyFont="0" applyFill="0" applyBorder="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cellStyleXfs>
  <cellXfs count="503">
    <xf numFmtId="0" fontId="0" fillId="0" borderId="0" xfId="0" applyAlignment="1">
      <alignment/>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xf>
    <xf numFmtId="0" fontId="0" fillId="0" borderId="0" xfId="0" applyFont="1" applyAlignment="1">
      <alignment/>
    </xf>
    <xf numFmtId="0" fontId="0" fillId="0" borderId="1" xfId="0" applyFont="1" applyBorder="1" applyAlignment="1">
      <alignment horizontal="center" wrapText="1"/>
    </xf>
    <xf numFmtId="0" fontId="0" fillId="0" borderId="0" xfId="0" applyFont="1" applyAlignment="1">
      <alignment/>
    </xf>
    <xf numFmtId="0" fontId="0" fillId="0" borderId="1" xfId="0" applyFont="1" applyBorder="1" applyAlignment="1">
      <alignment horizontal="left" wrapText="1"/>
    </xf>
    <xf numFmtId="0" fontId="2" fillId="0" borderId="1" xfId="0" applyFont="1" applyBorder="1" applyAlignment="1">
      <alignment horizontal="left" wrapText="1"/>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Fill="1" applyBorder="1" applyAlignment="1">
      <alignment vertical="center" wrapText="1"/>
    </xf>
    <xf numFmtId="0" fontId="0" fillId="0" borderId="1" xfId="0" applyFont="1" applyBorder="1" applyAlignment="1">
      <alignment/>
    </xf>
    <xf numFmtId="0" fontId="0" fillId="0" borderId="0" xfId="0" applyFont="1" applyAlignment="1">
      <alignment horizontal="center"/>
    </xf>
    <xf numFmtId="0" fontId="0" fillId="0" borderId="1" xfId="0" applyFont="1" applyBorder="1" applyAlignment="1">
      <alignment horizontal="center" vertical="center" wrapText="1"/>
    </xf>
    <xf numFmtId="0" fontId="2" fillId="0" borderId="1" xfId="0" applyFont="1" applyBorder="1" applyAlignment="1">
      <alignment horizontal="right" vertical="center"/>
    </xf>
    <xf numFmtId="0" fontId="14" fillId="0" borderId="0" xfId="504" applyFont="1" applyFill="1">
      <alignment/>
      <protection/>
    </xf>
    <xf numFmtId="0" fontId="14" fillId="0" borderId="1" xfId="504" applyFont="1" applyFill="1" applyBorder="1" applyAlignment="1">
      <alignment horizontal="center" vertical="center" wrapText="1"/>
      <protection/>
    </xf>
    <xf numFmtId="0" fontId="6" fillId="0" borderId="1" xfId="0" applyFont="1" applyBorder="1" applyAlignment="1">
      <alignment/>
    </xf>
    <xf numFmtId="0" fontId="4" fillId="0" borderId="1" xfId="0" applyFont="1" applyBorder="1" applyAlignment="1">
      <alignment horizontal="right" vertical="center"/>
    </xf>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0" fillId="0" borderId="1" xfId="0" applyFont="1" applyBorder="1" applyAlignment="1">
      <alignment horizontal="right" vertical="center"/>
    </xf>
    <xf numFmtId="0" fontId="21" fillId="0" borderId="1" xfId="0" applyFont="1" applyBorder="1" applyAlignment="1">
      <alignment horizontal="right" vertical="center"/>
    </xf>
    <xf numFmtId="0" fontId="21" fillId="0" borderId="1" xfId="0" applyFont="1" applyBorder="1" applyAlignment="1">
      <alignment horizontal="center" vertical="center" wrapText="1"/>
    </xf>
    <xf numFmtId="0" fontId="0" fillId="0" borderId="1" xfId="0" applyFont="1" applyBorder="1" applyAlignment="1">
      <alignment/>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xf>
    <xf numFmtId="0" fontId="22" fillId="0" borderId="1" xfId="0" applyFont="1" applyBorder="1" applyAlignment="1">
      <alignment horizontal="center"/>
    </xf>
    <xf numFmtId="0" fontId="22" fillId="0" borderId="1" xfId="0" applyFont="1" applyBorder="1" applyAlignment="1">
      <alignment/>
    </xf>
    <xf numFmtId="0" fontId="15" fillId="0" borderId="0" xfId="0" applyFont="1" applyFill="1" applyAlignment="1">
      <alignment/>
    </xf>
    <xf numFmtId="0" fontId="23" fillId="0" borderId="0" xfId="0" applyFont="1" applyFill="1" applyAlignment="1">
      <alignment/>
    </xf>
    <xf numFmtId="0" fontId="23" fillId="0" borderId="0" xfId="0" applyFont="1" applyFill="1" applyAlignment="1">
      <alignment wrapText="1"/>
    </xf>
    <xf numFmtId="0" fontId="22" fillId="0" borderId="0" xfId="0" applyFont="1" applyAlignment="1">
      <alignment/>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0" fontId="0" fillId="0" borderId="0" xfId="0" applyFont="1" applyFill="1" applyAlignment="1">
      <alignment/>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xf>
    <xf numFmtId="0" fontId="4" fillId="0" borderId="1" xfId="562" applyNumberFormat="1" applyFont="1" applyFill="1" applyBorder="1" applyAlignment="1">
      <alignment horizontal="left" vertical="center" wrapText="1"/>
    </xf>
    <xf numFmtId="0" fontId="4" fillId="0" borderId="1" xfId="562" applyNumberFormat="1" applyFont="1" applyFill="1" applyBorder="1" applyAlignment="1">
      <alignment horizontal="center" vertical="center" wrapText="1"/>
    </xf>
    <xf numFmtId="0" fontId="4" fillId="0" borderId="1" xfId="510" applyNumberFormat="1" applyFont="1" applyFill="1" applyBorder="1" applyAlignment="1">
      <alignment horizontal="center" vertical="center"/>
      <protection/>
    </xf>
    <xf numFmtId="0" fontId="4" fillId="0" borderId="1" xfId="0" applyNumberFormat="1" applyFont="1" applyFill="1" applyBorder="1" applyAlignment="1">
      <alignment horizontal="center" vertical="center" shrinkToFit="1"/>
    </xf>
    <xf numFmtId="0" fontId="4" fillId="0" borderId="1" xfId="510" applyNumberFormat="1" applyFont="1" applyFill="1" applyBorder="1" applyAlignment="1">
      <alignment horizontal="center" vertical="center" wrapText="1"/>
      <protection/>
    </xf>
    <xf numFmtId="0" fontId="4" fillId="0" borderId="1"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wrapText="1"/>
    </xf>
    <xf numFmtId="0" fontId="4" fillId="0" borderId="1" xfId="0" applyFont="1" applyFill="1" applyBorder="1" applyAlignment="1">
      <alignment horizontal="right" vertical="center"/>
    </xf>
    <xf numFmtId="0" fontId="4" fillId="0" borderId="1" xfId="520" applyFont="1" applyFill="1" applyBorder="1" applyAlignment="1">
      <alignment horizontal="center" vertical="center"/>
      <protection/>
    </xf>
    <xf numFmtId="0" fontId="18" fillId="0" borderId="0" xfId="0" applyFont="1" applyFill="1" applyAlignment="1">
      <alignment/>
    </xf>
    <xf numFmtId="0" fontId="24" fillId="0" borderId="1" xfId="0" applyNumberFormat="1" applyFont="1" applyFill="1" applyBorder="1" applyAlignment="1">
      <alignment horizontal="center" vertical="center" wrapText="1"/>
    </xf>
    <xf numFmtId="0" fontId="0" fillId="0" borderId="1" xfId="0" applyFill="1" applyBorder="1" applyAlignment="1">
      <alignment wrapText="1"/>
    </xf>
    <xf numFmtId="0" fontId="0" fillId="0" borderId="1" xfId="0" applyFont="1" applyFill="1" applyBorder="1" applyAlignment="1">
      <alignment wrapText="1"/>
    </xf>
    <xf numFmtId="0" fontId="25" fillId="0" borderId="1" xfId="510" applyNumberFormat="1" applyFont="1" applyFill="1" applyBorder="1" applyAlignment="1">
      <alignment horizontal="center" vertical="center" wrapText="1"/>
      <protection/>
    </xf>
    <xf numFmtId="0" fontId="26"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0" xfId="0" applyFont="1" applyFill="1" applyAlignment="1">
      <alignment horizontal="center" vertical="center" wrapText="1"/>
    </xf>
    <xf numFmtId="0" fontId="29" fillId="0" borderId="0" xfId="0" applyNumberFormat="1" applyFont="1" applyFill="1" applyAlignment="1">
      <alignment vertical="center" wrapText="1"/>
    </xf>
    <xf numFmtId="174" fontId="26" fillId="0" borderId="0" xfId="0" applyNumberFormat="1" applyFont="1" applyFill="1" applyAlignment="1">
      <alignment horizontal="right" vertical="center" wrapText="1"/>
    </xf>
    <xf numFmtId="174" fontId="29" fillId="0" borderId="0" xfId="0" applyNumberFormat="1" applyFont="1" applyFill="1" applyAlignment="1">
      <alignment horizontal="right" vertical="center" wrapText="1"/>
    </xf>
    <xf numFmtId="0" fontId="29" fillId="0" borderId="0" xfId="0" applyFont="1" applyFill="1" applyAlignment="1">
      <alignment vertical="center" wrapText="1"/>
    </xf>
    <xf numFmtId="0" fontId="26" fillId="0" borderId="1" xfId="526" applyFont="1" applyFill="1" applyBorder="1" applyAlignment="1">
      <alignment horizontal="center" vertical="center" wrapText="1"/>
      <protection/>
    </xf>
    <xf numFmtId="0" fontId="26" fillId="0" borderId="1" xfId="526" applyNumberFormat="1" applyFont="1" applyFill="1" applyBorder="1" applyAlignment="1">
      <alignment horizontal="center" vertical="center" wrapText="1"/>
      <protection/>
    </xf>
    <xf numFmtId="174" fontId="26" fillId="0" borderId="1" xfId="526" applyNumberFormat="1" applyFont="1" applyFill="1" applyBorder="1" applyAlignment="1">
      <alignment horizontal="center" vertical="center" wrapText="1"/>
      <protection/>
    </xf>
    <xf numFmtId="175" fontId="26" fillId="0" borderId="1" xfId="526" applyNumberFormat="1" applyFont="1" applyFill="1" applyBorder="1" applyAlignment="1">
      <alignment horizontal="right" vertical="center" wrapText="1"/>
      <protection/>
    </xf>
    <xf numFmtId="176" fontId="26" fillId="0" borderId="1" xfId="526" applyNumberFormat="1" applyFont="1" applyFill="1" applyBorder="1" applyAlignment="1">
      <alignment horizontal="right" vertical="center" wrapText="1"/>
      <protection/>
    </xf>
    <xf numFmtId="0" fontId="29" fillId="0" borderId="1" xfId="526" applyFont="1" applyFill="1" applyBorder="1" applyAlignment="1">
      <alignment horizontal="center" vertical="center" wrapText="1"/>
      <protection/>
    </xf>
    <xf numFmtId="0" fontId="29" fillId="0" borderId="1" xfId="0" applyFont="1" applyFill="1" applyBorder="1" applyAlignment="1">
      <alignment horizontal="center" vertical="center" wrapText="1"/>
    </xf>
    <xf numFmtId="171" fontId="26" fillId="0" borderId="1" xfId="272" applyNumberFormat="1" applyFont="1" applyFill="1" applyBorder="1" applyAlignment="1">
      <alignment horizontal="right" vertical="center" wrapText="1"/>
    </xf>
    <xf numFmtId="0" fontId="9" fillId="0" borderId="1" xfId="526" applyFont="1" applyFill="1" applyBorder="1" applyAlignment="1">
      <alignment horizontal="center" vertical="center" wrapText="1"/>
      <protection/>
    </xf>
    <xf numFmtId="1" fontId="26" fillId="0" borderId="1" xfId="535" applyNumberFormat="1" applyFont="1" applyFill="1" applyBorder="1" applyAlignment="1">
      <alignment horizontal="center" vertical="center" wrapText="1"/>
      <protection/>
    </xf>
    <xf numFmtId="1" fontId="26" fillId="0" borderId="1" xfId="535" applyNumberFormat="1" applyFont="1" applyFill="1" applyBorder="1" applyAlignment="1">
      <alignment horizontal="left" vertical="center" wrapText="1"/>
      <protection/>
    </xf>
    <xf numFmtId="176" fontId="26" fillId="0" borderId="1" xfId="526" applyNumberFormat="1" applyFont="1" applyFill="1" applyBorder="1" applyAlignment="1">
      <alignment horizontal="left" vertical="center" wrapText="1"/>
      <protection/>
    </xf>
    <xf numFmtId="176" fontId="26" fillId="0" borderId="1" xfId="526" applyNumberFormat="1" applyFont="1" applyFill="1" applyBorder="1" applyAlignment="1">
      <alignment horizontal="center" vertical="center" wrapText="1"/>
      <protection/>
    </xf>
    <xf numFmtId="0" fontId="26" fillId="0" borderId="1" xfId="526" applyNumberFormat="1" applyFont="1" applyFill="1" applyBorder="1" applyAlignment="1">
      <alignment horizontal="left" vertical="center" wrapText="1"/>
      <protection/>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0" xfId="0" applyFont="1" applyFill="1" applyAlignment="1">
      <alignment vertical="center" wrapText="1"/>
    </xf>
    <xf numFmtId="1" fontId="31" fillId="0" borderId="1" xfId="535" applyNumberFormat="1" applyFont="1" applyFill="1" applyBorder="1" applyAlignment="1">
      <alignment horizontal="center" vertical="center" wrapText="1"/>
      <protection/>
    </xf>
    <xf numFmtId="1" fontId="31" fillId="0" borderId="1" xfId="535" applyNumberFormat="1" applyFont="1" applyFill="1" applyBorder="1" applyAlignment="1">
      <alignment horizontal="justify" vertical="center" wrapText="1"/>
      <protection/>
    </xf>
    <xf numFmtId="0" fontId="31" fillId="0" borderId="1" xfId="526" applyFont="1" applyFill="1" applyBorder="1" applyAlignment="1">
      <alignment horizontal="center" vertical="center" wrapText="1"/>
      <protection/>
    </xf>
    <xf numFmtId="176" fontId="31" fillId="0" borderId="1" xfId="563" applyNumberFormat="1" applyFont="1" applyFill="1" applyBorder="1" applyAlignment="1">
      <alignment horizontal="center" vertical="center" wrapText="1"/>
    </xf>
    <xf numFmtId="176" fontId="31" fillId="0" borderId="1" xfId="526" applyNumberFormat="1" applyFont="1" applyFill="1" applyBorder="1" applyAlignment="1">
      <alignment vertical="center" wrapText="1"/>
      <protection/>
    </xf>
    <xf numFmtId="0" fontId="31" fillId="0" borderId="1" xfId="526" applyNumberFormat="1" applyFont="1" applyFill="1" applyBorder="1" applyAlignment="1">
      <alignment vertical="center" wrapText="1"/>
      <protection/>
    </xf>
    <xf numFmtId="171" fontId="31" fillId="0" borderId="1" xfId="272" applyNumberFormat="1" applyFont="1" applyFill="1" applyBorder="1" applyAlignment="1">
      <alignment horizontal="right" vertical="center" wrapText="1"/>
    </xf>
    <xf numFmtId="0" fontId="26" fillId="0" borderId="1" xfId="0" applyFont="1" applyFill="1" applyBorder="1" applyAlignment="1">
      <alignment vertical="center" wrapText="1"/>
    </xf>
    <xf numFmtId="0" fontId="26" fillId="0" borderId="0" xfId="0" applyFont="1" applyFill="1" applyAlignment="1">
      <alignment vertical="center" wrapText="1"/>
    </xf>
    <xf numFmtId="1" fontId="29" fillId="0" borderId="1" xfId="535" applyNumberFormat="1" applyFont="1" applyFill="1" applyBorder="1" applyAlignment="1">
      <alignment horizontal="justify" vertical="center" wrapText="1"/>
      <protection/>
    </xf>
    <xf numFmtId="176" fontId="29" fillId="0" borderId="1" xfId="563" applyNumberFormat="1" applyFont="1" applyFill="1" applyBorder="1" applyAlignment="1">
      <alignment horizontal="center" vertical="center" wrapText="1"/>
    </xf>
    <xf numFmtId="176" fontId="29" fillId="0" borderId="1" xfId="526" applyNumberFormat="1" applyFont="1" applyFill="1" applyBorder="1" applyAlignment="1">
      <alignment vertical="center" wrapText="1"/>
      <protection/>
    </xf>
    <xf numFmtId="0" fontId="29" fillId="0" borderId="1" xfId="526" applyNumberFormat="1" applyFont="1" applyFill="1" applyBorder="1" applyAlignment="1">
      <alignment horizontal="center" vertical="center" wrapText="1"/>
      <protection/>
    </xf>
    <xf numFmtId="171" fontId="29" fillId="0" borderId="1" xfId="272" applyNumberFormat="1" applyFont="1" applyFill="1" applyBorder="1" applyAlignment="1">
      <alignment horizontal="right" vertical="center" wrapText="1"/>
    </xf>
    <xf numFmtId="0" fontId="29" fillId="0" borderId="1" xfId="526" applyFont="1" applyFill="1" applyBorder="1" applyAlignment="1">
      <alignment horizontal="right" vertical="center" wrapText="1"/>
      <protection/>
    </xf>
    <xf numFmtId="0" fontId="31" fillId="0" borderId="1" xfId="526" applyNumberFormat="1" applyFont="1" applyFill="1" applyBorder="1" applyAlignment="1">
      <alignment horizontal="center" vertical="center" wrapText="1"/>
      <protection/>
    </xf>
    <xf numFmtId="1" fontId="29" fillId="0" borderId="1" xfId="535" applyNumberFormat="1" applyFont="1" applyFill="1" applyBorder="1" applyAlignment="1">
      <alignment horizontal="center" vertical="center" wrapText="1"/>
      <protection/>
    </xf>
    <xf numFmtId="171" fontId="29" fillId="0" borderId="1" xfId="283" applyNumberFormat="1" applyFont="1" applyFill="1" applyBorder="1" applyAlignment="1">
      <alignment horizontal="center" vertical="center" wrapText="1"/>
    </xf>
    <xf numFmtId="0" fontId="26" fillId="0" borderId="1" xfId="535" applyFont="1" applyFill="1" applyBorder="1" applyAlignment="1">
      <alignment horizontal="center" vertical="center" wrapText="1"/>
      <protection/>
    </xf>
    <xf numFmtId="0" fontId="26" fillId="0" borderId="1" xfId="535" applyFont="1" applyFill="1" applyBorder="1" applyAlignment="1">
      <alignment vertical="center" wrapText="1"/>
      <protection/>
    </xf>
    <xf numFmtId="9" fontId="26" fillId="0" borderId="1" xfId="563" applyFont="1" applyFill="1" applyBorder="1" applyAlignment="1">
      <alignment horizontal="center" vertical="center" wrapText="1"/>
    </xf>
    <xf numFmtId="176" fontId="26" fillId="0" borderId="1" xfId="563" applyNumberFormat="1" applyFont="1" applyFill="1" applyBorder="1" applyAlignment="1">
      <alignment horizontal="center" vertical="center" wrapText="1"/>
    </xf>
    <xf numFmtId="0" fontId="26" fillId="0" borderId="1" xfId="563" applyNumberFormat="1" applyFont="1" applyFill="1" applyBorder="1" applyAlignment="1">
      <alignment horizontal="center" vertical="center" wrapText="1"/>
    </xf>
    <xf numFmtId="0" fontId="29" fillId="0" borderId="1" xfId="535" applyFont="1" applyFill="1" applyBorder="1" applyAlignment="1">
      <alignment horizontal="center" vertical="center" wrapText="1"/>
      <protection/>
    </xf>
    <xf numFmtId="0" fontId="29" fillId="0" borderId="1" xfId="535" applyFont="1" applyFill="1" applyBorder="1" applyAlignment="1">
      <alignment horizontal="justify" vertical="center" wrapText="1"/>
      <protection/>
    </xf>
    <xf numFmtId="0" fontId="29" fillId="0" borderId="1" xfId="538" applyNumberFormat="1" applyFont="1" applyFill="1" applyBorder="1" applyAlignment="1">
      <alignment horizontal="center" vertical="center" wrapText="1"/>
      <protection/>
    </xf>
    <xf numFmtId="9" fontId="29" fillId="0" borderId="1" xfId="563" applyFont="1" applyFill="1" applyBorder="1" applyAlignment="1">
      <alignment horizontal="center" vertical="center" wrapText="1"/>
    </xf>
    <xf numFmtId="0" fontId="29" fillId="0" borderId="1" xfId="0" applyFont="1" applyFill="1" applyBorder="1" applyAlignment="1">
      <alignment horizontal="right" vertical="center" wrapText="1"/>
    </xf>
    <xf numFmtId="0" fontId="29" fillId="0" borderId="1" xfId="536" applyFont="1" applyFill="1" applyBorder="1" applyAlignment="1">
      <alignment horizontal="left" vertical="center" wrapText="1"/>
      <protection/>
    </xf>
    <xf numFmtId="177" fontId="29" fillId="0" borderId="1" xfId="563" applyNumberFormat="1" applyFont="1" applyFill="1" applyBorder="1" applyAlignment="1">
      <alignment horizontal="center" vertical="center" wrapText="1"/>
    </xf>
    <xf numFmtId="0" fontId="26" fillId="0" borderId="1" xfId="526" applyFont="1" applyFill="1" applyBorder="1" applyAlignment="1">
      <alignment horizontal="left" vertical="center" wrapText="1"/>
      <protection/>
    </xf>
    <xf numFmtId="174" fontId="26" fillId="0" borderId="1" xfId="526" applyNumberFormat="1" applyFont="1" applyFill="1" applyBorder="1" applyAlignment="1">
      <alignment vertical="center" wrapText="1"/>
      <protection/>
    </xf>
    <xf numFmtId="0" fontId="26" fillId="0" borderId="1" xfId="526" applyNumberFormat="1" applyFont="1" applyFill="1" applyBorder="1" applyAlignment="1">
      <alignment vertical="center" wrapText="1"/>
      <protection/>
    </xf>
    <xf numFmtId="0" fontId="29" fillId="0" borderId="1" xfId="526" applyFont="1" applyFill="1" applyBorder="1" applyAlignment="1">
      <alignment vertical="center" wrapText="1"/>
      <protection/>
    </xf>
    <xf numFmtId="174" fontId="29" fillId="0" borderId="1" xfId="526" applyNumberFormat="1" applyFont="1" applyFill="1" applyBorder="1" applyAlignment="1">
      <alignment vertical="center" wrapText="1"/>
      <protection/>
    </xf>
    <xf numFmtId="174" fontId="29" fillId="0" borderId="1" xfId="526" applyNumberFormat="1" applyFont="1" applyFill="1" applyBorder="1" applyAlignment="1">
      <alignment horizontal="center" vertical="center" wrapText="1"/>
      <protection/>
    </xf>
    <xf numFmtId="0" fontId="29" fillId="0" borderId="1" xfId="465" applyNumberFormat="1" applyFont="1" applyFill="1" applyBorder="1" applyAlignment="1">
      <alignment horizontal="center" vertical="center" wrapText="1"/>
      <protection/>
    </xf>
    <xf numFmtId="171" fontId="29" fillId="0" borderId="1" xfId="465" applyNumberFormat="1" applyFont="1" applyFill="1" applyBorder="1" applyAlignment="1">
      <alignment horizontal="right" vertical="center" wrapText="1"/>
      <protection/>
    </xf>
    <xf numFmtId="0" fontId="26" fillId="0" borderId="1" xfId="526" applyFont="1" applyFill="1" applyBorder="1" applyAlignment="1">
      <alignment horizontal="right" vertical="center" wrapText="1"/>
      <protection/>
    </xf>
    <xf numFmtId="0" fontId="26" fillId="0" borderId="1" xfId="535" applyFont="1" applyFill="1" applyBorder="1" applyAlignment="1">
      <alignment horizontal="justify" vertical="center" wrapText="1"/>
      <protection/>
    </xf>
    <xf numFmtId="0" fontId="26" fillId="0" borderId="1" xfId="465" applyNumberFormat="1" applyFont="1" applyFill="1" applyBorder="1" applyAlignment="1">
      <alignment horizontal="center" vertical="center" wrapText="1"/>
      <protection/>
    </xf>
    <xf numFmtId="174" fontId="26" fillId="0" borderId="1" xfId="465" applyNumberFormat="1" applyFont="1" applyFill="1" applyBorder="1" applyAlignment="1">
      <alignment horizontal="right" vertical="center" wrapText="1"/>
      <protection/>
    </xf>
    <xf numFmtId="174" fontId="26" fillId="0" borderId="1" xfId="272" applyNumberFormat="1" applyFont="1" applyFill="1" applyBorder="1" applyAlignment="1">
      <alignment horizontal="right" vertical="center" wrapText="1"/>
    </xf>
    <xf numFmtId="176" fontId="29" fillId="0" borderId="1" xfId="526" applyNumberFormat="1" applyFont="1" applyFill="1" applyBorder="1" applyAlignment="1">
      <alignment horizontal="center" vertical="center" wrapText="1"/>
      <protection/>
    </xf>
    <xf numFmtId="0" fontId="29" fillId="0" borderId="1" xfId="563" applyNumberFormat="1" applyFont="1" applyFill="1" applyBorder="1" applyAlignment="1">
      <alignment horizontal="center" vertical="center" wrapText="1"/>
    </xf>
    <xf numFmtId="174" fontId="29" fillId="0" borderId="1" xfId="272" applyNumberFormat="1" applyFont="1" applyFill="1" applyBorder="1" applyAlignment="1">
      <alignment horizontal="right" vertical="center" wrapText="1"/>
    </xf>
    <xf numFmtId="1" fontId="26" fillId="0" borderId="1" xfId="535" applyNumberFormat="1" applyFont="1" applyFill="1" applyBorder="1" applyAlignment="1">
      <alignment horizontal="justify" vertical="center" wrapText="1"/>
      <protection/>
    </xf>
    <xf numFmtId="178" fontId="26" fillId="0" borderId="1" xfId="558" applyNumberFormat="1" applyFont="1" applyFill="1" applyBorder="1" applyAlignment="1">
      <alignment horizontal="center" vertical="center" wrapText="1"/>
    </xf>
    <xf numFmtId="178" fontId="26" fillId="0" borderId="1" xfId="0" applyNumberFormat="1" applyFont="1" applyFill="1" applyBorder="1" applyAlignment="1">
      <alignment horizontal="center" vertical="center" wrapText="1"/>
    </xf>
    <xf numFmtId="176" fontId="26" fillId="0" borderId="1" xfId="272" applyNumberFormat="1" applyFont="1" applyFill="1" applyBorder="1" applyAlignment="1">
      <alignment horizontal="right" vertical="center" wrapText="1"/>
    </xf>
    <xf numFmtId="178" fontId="29" fillId="0" borderId="1" xfId="558" applyNumberFormat="1" applyFont="1" applyFill="1" applyBorder="1" applyAlignment="1">
      <alignment horizontal="center" vertical="center" wrapText="1"/>
    </xf>
    <xf numFmtId="178" fontId="29" fillId="0" borderId="1" xfId="0" applyNumberFormat="1" applyFont="1" applyFill="1" applyBorder="1" applyAlignment="1">
      <alignment horizontal="center" vertical="center" wrapText="1"/>
    </xf>
    <xf numFmtId="176" fontId="29" fillId="0" borderId="1" xfId="272" applyNumberFormat="1" applyFont="1" applyFill="1" applyBorder="1" applyAlignment="1">
      <alignment horizontal="right" vertical="center" wrapText="1"/>
    </xf>
    <xf numFmtId="3" fontId="29" fillId="0" borderId="1" xfId="0" applyNumberFormat="1" applyFont="1" applyFill="1" applyBorder="1" applyAlignment="1">
      <alignment horizontal="center" vertical="center" wrapText="1"/>
    </xf>
    <xf numFmtId="174" fontId="26" fillId="0" borderId="1" xfId="526" applyNumberFormat="1" applyFont="1" applyFill="1" applyBorder="1" applyAlignment="1">
      <alignment horizontal="right" vertical="center" wrapText="1"/>
      <protection/>
    </xf>
    <xf numFmtId="174" fontId="29" fillId="0" borderId="1" xfId="526" applyNumberFormat="1" applyFont="1" applyFill="1" applyBorder="1" applyAlignment="1">
      <alignment horizontal="right" vertical="center" wrapText="1"/>
      <protection/>
    </xf>
    <xf numFmtId="176" fontId="29" fillId="0" borderId="1" xfId="526" applyNumberFormat="1" applyFont="1" applyFill="1" applyBorder="1" applyAlignment="1">
      <alignment horizontal="right" vertical="center" wrapText="1"/>
      <protection/>
    </xf>
    <xf numFmtId="174" fontId="26" fillId="0" borderId="1" xfId="272" applyNumberFormat="1" applyFont="1" applyFill="1" applyBorder="1" applyAlignment="1">
      <alignment horizontal="center" vertical="center" wrapText="1"/>
    </xf>
    <xf numFmtId="0" fontId="26" fillId="0" borderId="1" xfId="272" applyNumberFormat="1" applyFont="1" applyFill="1" applyBorder="1" applyAlignment="1">
      <alignment horizontal="center" vertical="center" wrapText="1"/>
    </xf>
    <xf numFmtId="174" fontId="29" fillId="0" borderId="1" xfId="272" applyNumberFormat="1" applyFont="1" applyFill="1" applyBorder="1" applyAlignment="1">
      <alignment horizontal="center" vertical="center" wrapText="1"/>
    </xf>
    <xf numFmtId="9" fontId="26" fillId="0" borderId="1" xfId="558"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174" fontId="29" fillId="0" borderId="1" xfId="0" applyNumberFormat="1" applyFont="1" applyFill="1" applyBorder="1" applyAlignment="1">
      <alignment horizontal="right" vertical="center" wrapText="1"/>
    </xf>
    <xf numFmtId="176" fontId="29" fillId="0" borderId="1" xfId="0" applyNumberFormat="1" applyFont="1" applyFill="1" applyBorder="1" applyAlignment="1">
      <alignment horizontal="right" vertical="center" wrapText="1"/>
    </xf>
    <xf numFmtId="0" fontId="29" fillId="0" borderId="1" xfId="510" applyFont="1" applyFill="1" applyBorder="1" applyAlignment="1">
      <alignment horizontal="center" vertical="center" wrapText="1"/>
      <protection/>
    </xf>
    <xf numFmtId="0" fontId="29" fillId="0" borderId="1" xfId="504" applyFont="1" applyFill="1" applyBorder="1" applyAlignment="1">
      <alignment horizontal="left" vertical="center" wrapText="1"/>
      <protection/>
    </xf>
    <xf numFmtId="0" fontId="26" fillId="0" borderId="1" xfId="510" applyFont="1" applyFill="1" applyBorder="1" applyAlignment="1">
      <alignment horizontal="center" vertical="center" wrapText="1"/>
      <protection/>
    </xf>
    <xf numFmtId="0" fontId="26" fillId="0" borderId="1" xfId="504" applyFont="1" applyFill="1" applyBorder="1" applyAlignment="1">
      <alignment horizontal="left" vertical="center" wrapText="1"/>
      <protection/>
    </xf>
    <xf numFmtId="0" fontId="26" fillId="0" borderId="1" xfId="535" applyNumberFormat="1" applyFont="1" applyFill="1" applyBorder="1" applyAlignment="1">
      <alignment horizontal="center" vertical="center" wrapText="1"/>
      <protection/>
    </xf>
    <xf numFmtId="3" fontId="26" fillId="0" borderId="1" xfId="535" applyNumberFormat="1" applyFont="1" applyFill="1" applyBorder="1" applyAlignment="1">
      <alignment horizontal="right" vertical="center" wrapText="1"/>
      <protection/>
    </xf>
    <xf numFmtId="0" fontId="26" fillId="0" borderId="1" xfId="519" applyFont="1" applyFill="1" applyBorder="1" applyAlignment="1">
      <alignment vertical="center" wrapText="1"/>
      <protection/>
    </xf>
    <xf numFmtId="0" fontId="26" fillId="0" borderId="1" xfId="531" applyFont="1" applyFill="1" applyBorder="1" applyAlignment="1">
      <alignment vertical="center" wrapText="1"/>
      <protection/>
    </xf>
    <xf numFmtId="3" fontId="26" fillId="0" borderId="1" xfId="526" applyNumberFormat="1" applyFont="1" applyFill="1" applyBorder="1" applyAlignment="1">
      <alignment horizontal="center" vertical="center" wrapText="1"/>
      <protection/>
    </xf>
    <xf numFmtId="4" fontId="26" fillId="0" borderId="1" xfId="526" applyNumberFormat="1" applyFont="1" applyFill="1" applyBorder="1" applyAlignment="1">
      <alignment horizontal="center" vertical="center" wrapText="1"/>
      <protection/>
    </xf>
    <xf numFmtId="3" fontId="26" fillId="0" borderId="1" xfId="526" applyNumberFormat="1" applyFont="1" applyFill="1" applyBorder="1" applyAlignment="1">
      <alignment horizontal="right" vertical="center" wrapText="1"/>
      <protection/>
    </xf>
    <xf numFmtId="0" fontId="29" fillId="0" borderId="1" xfId="519" applyFont="1" applyFill="1" applyBorder="1" applyAlignment="1">
      <alignment vertical="center" wrapText="1"/>
      <protection/>
    </xf>
    <xf numFmtId="0" fontId="29" fillId="0" borderId="1" xfId="531" applyFont="1" applyFill="1" applyBorder="1" applyAlignment="1">
      <alignment vertical="center" wrapText="1"/>
      <protection/>
    </xf>
    <xf numFmtId="174" fontId="31" fillId="0" borderId="1" xfId="526" applyNumberFormat="1" applyFont="1" applyFill="1" applyBorder="1" applyAlignment="1">
      <alignment horizontal="right" vertical="center" wrapText="1"/>
      <protection/>
    </xf>
    <xf numFmtId="0" fontId="31" fillId="0" borderId="1" xfId="519" applyFont="1" applyFill="1" applyBorder="1" applyAlignment="1">
      <alignment vertical="center" wrapText="1"/>
      <protection/>
    </xf>
    <xf numFmtId="0" fontId="31" fillId="0" borderId="1" xfId="531" applyFont="1" applyFill="1" applyBorder="1" applyAlignment="1">
      <alignment vertical="center" wrapText="1"/>
      <protection/>
    </xf>
    <xf numFmtId="0" fontId="31" fillId="0" borderId="1" xfId="0" applyFont="1" applyFill="1" applyBorder="1" applyAlignment="1">
      <alignment vertical="center" wrapText="1"/>
    </xf>
    <xf numFmtId="0" fontId="31" fillId="0" borderId="0" xfId="0" applyFont="1" applyFill="1" applyAlignment="1">
      <alignment vertical="center" wrapText="1"/>
    </xf>
    <xf numFmtId="1" fontId="9" fillId="0" borderId="1" xfId="535" applyNumberFormat="1" applyFont="1" applyFill="1" applyBorder="1" applyAlignment="1">
      <alignment horizontal="center" vertical="center" wrapText="1"/>
      <protection/>
    </xf>
    <xf numFmtId="1" fontId="9" fillId="0" borderId="1" xfId="535" applyNumberFormat="1" applyFont="1" applyFill="1" applyBorder="1" applyAlignment="1">
      <alignment horizontal="justify" vertical="center" wrapText="1"/>
      <protection/>
    </xf>
    <xf numFmtId="176" fontId="9" fillId="0" borderId="1" xfId="563" applyNumberFormat="1" applyFont="1" applyFill="1" applyBorder="1" applyAlignment="1">
      <alignment horizontal="center" vertical="center" wrapText="1"/>
    </xf>
    <xf numFmtId="1" fontId="29" fillId="0" borderId="1" xfId="535" applyNumberFormat="1" applyFont="1" applyFill="1" applyBorder="1" applyAlignment="1" quotePrefix="1">
      <alignment horizontal="center" vertical="center" wrapText="1"/>
      <protection/>
    </xf>
    <xf numFmtId="176" fontId="31" fillId="0" borderId="1" xfId="526" applyNumberFormat="1" applyFont="1" applyFill="1" applyBorder="1" applyAlignment="1">
      <alignment horizontal="center" vertical="center" wrapText="1"/>
      <protection/>
    </xf>
    <xf numFmtId="176" fontId="9" fillId="0" borderId="1" xfId="526" applyNumberFormat="1" applyFont="1" applyFill="1" applyBorder="1" applyAlignment="1">
      <alignment horizontal="center" vertical="center" wrapText="1"/>
      <protection/>
    </xf>
    <xf numFmtId="174" fontId="9" fillId="0" borderId="1" xfId="526" applyNumberFormat="1" applyFont="1" applyFill="1" applyBorder="1" applyAlignment="1">
      <alignment horizontal="right" vertical="center" wrapText="1"/>
      <protection/>
    </xf>
    <xf numFmtId="0" fontId="29" fillId="0" borderId="1" xfId="519" applyFont="1" applyFill="1" applyBorder="1" applyAlignment="1">
      <alignment horizontal="center" vertical="center" wrapText="1"/>
      <protection/>
    </xf>
    <xf numFmtId="174" fontId="26" fillId="0" borderId="1" xfId="0" applyNumberFormat="1" applyFont="1" applyFill="1" applyBorder="1" applyAlignment="1">
      <alignment horizontal="right" vertical="center" wrapText="1"/>
    </xf>
    <xf numFmtId="0" fontId="29" fillId="0" borderId="1" xfId="502" applyFont="1" applyFill="1" applyBorder="1" applyAlignment="1">
      <alignment vertical="center" wrapText="1"/>
      <protection/>
    </xf>
    <xf numFmtId="0" fontId="31" fillId="0" borderId="1" xfId="0" applyFont="1" applyFill="1" applyBorder="1" applyAlignment="1">
      <alignment horizontal="center" vertical="center" wrapText="1"/>
    </xf>
    <xf numFmtId="0" fontId="26" fillId="0" borderId="1" xfId="537" applyNumberFormat="1" applyFont="1" applyFill="1" applyBorder="1" applyAlignment="1">
      <alignment horizontal="center" vertical="center" wrapText="1"/>
      <protection/>
    </xf>
    <xf numFmtId="0" fontId="26" fillId="0" borderId="1" xfId="537" applyFont="1" applyFill="1" applyBorder="1" applyAlignment="1">
      <alignment horizontal="left" vertical="center" wrapText="1"/>
      <protection/>
    </xf>
    <xf numFmtId="173" fontId="26" fillId="0" borderId="1" xfId="283" applyNumberFormat="1" applyFont="1" applyFill="1" applyBorder="1" applyAlignment="1">
      <alignment horizontal="center" vertical="center" wrapText="1"/>
    </xf>
    <xf numFmtId="0" fontId="29" fillId="0" borderId="1" xfId="0" applyNumberFormat="1" applyFont="1" applyFill="1" applyBorder="1" applyAlignment="1">
      <alignment vertical="center" wrapText="1"/>
    </xf>
    <xf numFmtId="173" fontId="26" fillId="0" borderId="1" xfId="283" applyNumberFormat="1" applyFont="1" applyFill="1" applyBorder="1" applyAlignment="1">
      <alignment horizontal="right" vertical="center" wrapText="1"/>
    </xf>
    <xf numFmtId="0" fontId="31" fillId="0" borderId="1" xfId="537" applyNumberFormat="1" applyFont="1" applyFill="1" applyBorder="1" applyAlignment="1">
      <alignment horizontal="center" vertical="center" wrapText="1"/>
      <protection/>
    </xf>
    <xf numFmtId="0" fontId="31" fillId="0" borderId="1" xfId="537" applyFont="1" applyFill="1" applyBorder="1" applyAlignment="1">
      <alignment horizontal="left" vertical="center" wrapText="1"/>
      <protection/>
    </xf>
    <xf numFmtId="0" fontId="31" fillId="0" borderId="1" xfId="537" applyFont="1" applyFill="1" applyBorder="1" applyAlignment="1">
      <alignment horizontal="center" vertical="center" wrapText="1"/>
      <protection/>
    </xf>
    <xf numFmtId="0" fontId="31" fillId="0" borderId="1" xfId="0" applyNumberFormat="1" applyFont="1" applyFill="1" applyBorder="1" applyAlignment="1">
      <alignment vertical="center" wrapText="1"/>
    </xf>
    <xf numFmtId="173" fontId="31" fillId="0" borderId="1" xfId="283" applyNumberFormat="1" applyFont="1" applyFill="1" applyBorder="1" applyAlignment="1">
      <alignment horizontal="right" vertical="center" wrapText="1"/>
    </xf>
    <xf numFmtId="0" fontId="29" fillId="0" borderId="1" xfId="537" applyNumberFormat="1" applyFont="1" applyFill="1" applyBorder="1" applyAlignment="1">
      <alignment horizontal="center" vertical="center" wrapText="1"/>
      <protection/>
    </xf>
    <xf numFmtId="0" fontId="29" fillId="0" borderId="1" xfId="510" applyFont="1" applyFill="1" applyBorder="1" applyAlignment="1">
      <alignment horizontal="left" vertical="center" wrapText="1"/>
      <protection/>
    </xf>
    <xf numFmtId="0" fontId="29" fillId="0" borderId="1" xfId="537" applyFont="1" applyFill="1" applyBorder="1" applyAlignment="1">
      <alignment horizontal="center" vertical="center" wrapText="1"/>
      <protection/>
    </xf>
    <xf numFmtId="173" fontId="29" fillId="0" borderId="1" xfId="283" applyNumberFormat="1" applyFont="1" applyFill="1" applyBorder="1" applyAlignment="1">
      <alignment horizontal="right" vertical="center" wrapText="1"/>
    </xf>
    <xf numFmtId="0" fontId="9" fillId="0" borderId="1" xfId="537" applyFont="1" applyFill="1" applyBorder="1" applyAlignment="1">
      <alignment horizontal="center" vertical="center" wrapText="1"/>
      <protection/>
    </xf>
    <xf numFmtId="0" fontId="9" fillId="0" borderId="1" xfId="0" applyNumberFormat="1" applyFont="1" applyFill="1" applyBorder="1" applyAlignment="1">
      <alignment vertical="center" wrapText="1"/>
    </xf>
    <xf numFmtId="1" fontId="29" fillId="0" borderId="1" xfId="535" applyNumberFormat="1" applyFont="1" applyFill="1" applyBorder="1" applyAlignment="1">
      <alignment horizontal="left" vertical="center" wrapText="1"/>
      <protection/>
    </xf>
    <xf numFmtId="0" fontId="26" fillId="0" borderId="1" xfId="0" applyNumberFormat="1" applyFont="1" applyFill="1" applyBorder="1" applyAlignment="1">
      <alignment vertical="center" wrapText="1"/>
    </xf>
    <xf numFmtId="0" fontId="29" fillId="0" borderId="1" xfId="537" applyFont="1" applyFill="1" applyBorder="1" applyAlignment="1">
      <alignment horizontal="left" vertical="center" wrapText="1"/>
      <protection/>
    </xf>
    <xf numFmtId="0" fontId="29" fillId="0" borderId="1" xfId="535" applyFont="1" applyFill="1" applyBorder="1" applyAlignment="1">
      <alignment vertical="center" wrapText="1"/>
      <protection/>
    </xf>
    <xf numFmtId="0" fontId="26" fillId="0" borderId="1" xfId="510" applyFont="1" applyFill="1" applyBorder="1" applyAlignment="1">
      <alignment horizontal="left" vertical="center" wrapText="1"/>
      <protection/>
    </xf>
    <xf numFmtId="0" fontId="29" fillId="0" borderId="1" xfId="526" applyFont="1" applyFill="1" applyBorder="1" applyAlignment="1">
      <alignment horizontal="left" vertical="center" wrapText="1"/>
      <protection/>
    </xf>
    <xf numFmtId="0" fontId="29" fillId="0" borderId="1" xfId="536" applyFont="1" applyFill="1" applyBorder="1" applyAlignment="1">
      <alignment horizontal="center" vertical="center" wrapText="1"/>
      <protection/>
    </xf>
    <xf numFmtId="49" fontId="26" fillId="0" borderId="1" xfId="537" applyNumberFormat="1" applyFont="1" applyFill="1" applyBorder="1" applyAlignment="1">
      <alignment horizontal="center" vertical="center" wrapText="1"/>
      <protection/>
    </xf>
    <xf numFmtId="0" fontId="29" fillId="0" borderId="1" xfId="526" applyNumberFormat="1" applyFont="1" applyFill="1" applyBorder="1" applyAlignment="1">
      <alignment horizontal="left" vertical="center" wrapText="1"/>
      <protection/>
    </xf>
    <xf numFmtId="0" fontId="26" fillId="0" borderId="1" xfId="537" applyFont="1" applyFill="1" applyBorder="1" applyAlignment="1">
      <alignment horizontal="center" vertical="center" wrapText="1"/>
      <protection/>
    </xf>
    <xf numFmtId="170" fontId="29" fillId="0" borderId="1" xfId="283" applyNumberFormat="1" applyFont="1" applyFill="1" applyBorder="1" applyAlignment="1">
      <alignment horizontal="right" vertical="center" wrapText="1"/>
    </xf>
    <xf numFmtId="173" fontId="29" fillId="0" borderId="1" xfId="283" applyNumberFormat="1" applyFont="1" applyFill="1" applyBorder="1" applyAlignment="1" quotePrefix="1">
      <alignment horizontal="center" vertical="center" wrapText="1"/>
    </xf>
    <xf numFmtId="174" fontId="31" fillId="0" borderId="1" xfId="0" applyNumberFormat="1" applyFont="1" applyFill="1" applyBorder="1" applyAlignment="1">
      <alignment horizontal="right" vertical="center" wrapText="1"/>
    </xf>
    <xf numFmtId="0" fontId="26" fillId="0" borderId="1" xfId="536" applyFont="1" applyFill="1" applyBorder="1" applyAlignment="1">
      <alignment horizontal="left" vertical="center" wrapText="1"/>
      <protection/>
    </xf>
    <xf numFmtId="10" fontId="29" fillId="0" borderId="1" xfId="0" applyNumberFormat="1" applyFont="1" applyFill="1" applyBorder="1" applyAlignment="1">
      <alignment horizontal="center" vertical="center" wrapText="1"/>
    </xf>
    <xf numFmtId="9" fontId="29" fillId="0" borderId="1" xfId="0" applyNumberFormat="1" applyFont="1" applyFill="1" applyBorder="1" applyAlignment="1">
      <alignment vertical="center" wrapText="1"/>
    </xf>
    <xf numFmtId="0" fontId="29" fillId="0" borderId="1" xfId="535" applyFont="1" applyFill="1" applyBorder="1" applyAlignment="1">
      <alignment horizontal="left" vertical="center" wrapText="1"/>
      <protection/>
    </xf>
    <xf numFmtId="9" fontId="31" fillId="0" borderId="1" xfId="563" applyFont="1" applyFill="1" applyBorder="1" applyAlignment="1">
      <alignment horizontal="center" vertical="center" wrapText="1"/>
    </xf>
    <xf numFmtId="176" fontId="31" fillId="0" borderId="1" xfId="526" applyNumberFormat="1" applyFont="1" applyFill="1" applyBorder="1" applyAlignment="1">
      <alignment horizontal="right" vertical="center" wrapText="1"/>
      <protection/>
    </xf>
    <xf numFmtId="0" fontId="29" fillId="0" borderId="1" xfId="0" applyFont="1" applyFill="1" applyBorder="1" applyAlignment="1">
      <alignment horizontal="left" vertical="center" wrapText="1"/>
    </xf>
    <xf numFmtId="174" fontId="26" fillId="0" borderId="1" xfId="283" applyNumberFormat="1" applyFont="1" applyFill="1" applyBorder="1" applyAlignment="1">
      <alignment horizontal="center" vertical="center" wrapText="1"/>
    </xf>
    <xf numFmtId="174" fontId="26" fillId="0" borderId="1" xfId="283" applyNumberFormat="1" applyFont="1" applyFill="1" applyBorder="1" applyAlignment="1">
      <alignment horizontal="right" vertical="center" wrapText="1"/>
    </xf>
    <xf numFmtId="174" fontId="29" fillId="0" borderId="1" xfId="283" applyNumberFormat="1" applyFont="1" applyFill="1" applyBorder="1" applyAlignment="1">
      <alignment horizontal="center" vertical="center" wrapText="1"/>
    </xf>
    <xf numFmtId="174" fontId="29" fillId="0" borderId="1" xfId="283" applyNumberFormat="1" applyFont="1" applyFill="1" applyBorder="1" applyAlignment="1">
      <alignment horizontal="right" vertical="center" wrapText="1"/>
    </xf>
    <xf numFmtId="0" fontId="31" fillId="0" borderId="1" xfId="535" applyFont="1" applyFill="1" applyBorder="1" applyAlignment="1">
      <alignment horizontal="center" vertical="center" wrapText="1"/>
      <protection/>
    </xf>
    <xf numFmtId="0" fontId="31" fillId="0" borderId="1" xfId="0" applyFont="1" applyFill="1" applyBorder="1" applyAlignment="1">
      <alignment horizontal="left" vertical="center" wrapText="1"/>
    </xf>
    <xf numFmtId="174" fontId="31" fillId="0" borderId="1" xfId="283" applyNumberFormat="1" applyFont="1" applyFill="1" applyBorder="1" applyAlignment="1">
      <alignment horizontal="center" vertical="center" wrapText="1"/>
    </xf>
    <xf numFmtId="174" fontId="31" fillId="0" borderId="1" xfId="283" applyNumberFormat="1" applyFont="1" applyFill="1" applyBorder="1" applyAlignment="1">
      <alignment horizontal="right" vertical="center" wrapText="1"/>
    </xf>
    <xf numFmtId="0" fontId="26" fillId="0" borderId="1" xfId="0" applyFont="1" applyFill="1" applyBorder="1" applyAlignment="1">
      <alignment horizontal="left" vertical="center" wrapText="1"/>
    </xf>
    <xf numFmtId="178" fontId="31" fillId="0" borderId="1" xfId="0" applyNumberFormat="1" applyFont="1" applyFill="1" applyBorder="1" applyAlignment="1">
      <alignment horizontal="center" vertical="center" wrapText="1"/>
    </xf>
    <xf numFmtId="174" fontId="26" fillId="0" borderId="1" xfId="563" applyNumberFormat="1" applyFont="1" applyFill="1" applyBorder="1" applyAlignment="1">
      <alignment horizontal="right" vertical="center" wrapText="1"/>
    </xf>
    <xf numFmtId="0" fontId="29" fillId="0" borderId="1" xfId="0" applyFont="1" applyFill="1" applyBorder="1" applyAlignment="1">
      <alignment horizontal="justify" vertical="center" wrapText="1"/>
    </xf>
    <xf numFmtId="172" fontId="29" fillId="0" borderId="1" xfId="536" applyNumberFormat="1" applyFont="1" applyFill="1" applyBorder="1" applyAlignment="1">
      <alignment horizontal="center" vertical="center" wrapText="1"/>
      <protection/>
    </xf>
    <xf numFmtId="2" fontId="29" fillId="0" borderId="1" xfId="526" applyNumberFormat="1" applyFont="1" applyFill="1" applyBorder="1" applyAlignment="1">
      <alignment horizontal="center" vertical="center" wrapText="1"/>
      <protection/>
    </xf>
    <xf numFmtId="178" fontId="29" fillId="0" borderId="1" xfId="534" applyNumberFormat="1" applyFont="1" applyFill="1" applyBorder="1" applyAlignment="1">
      <alignment horizontal="center" vertical="center" wrapText="1"/>
      <protection/>
    </xf>
    <xf numFmtId="2" fontId="26" fillId="0" borderId="1" xfId="563" applyNumberFormat="1" applyFont="1" applyFill="1" applyBorder="1" applyAlignment="1">
      <alignment horizontal="center" vertical="center" wrapText="1"/>
    </xf>
    <xf numFmtId="174" fontId="29" fillId="0" borderId="1" xfId="563" applyNumberFormat="1" applyFont="1" applyFill="1" applyBorder="1" applyAlignment="1">
      <alignment horizontal="right" vertical="center" wrapText="1"/>
    </xf>
    <xf numFmtId="0" fontId="31" fillId="0" borderId="1" xfId="283" applyNumberFormat="1" applyFont="1" applyFill="1" applyBorder="1" applyAlignment="1">
      <alignment horizontal="center" vertical="center" wrapText="1"/>
    </xf>
    <xf numFmtId="174" fontId="31" fillId="0" borderId="1" xfId="563" applyNumberFormat="1" applyFont="1" applyFill="1" applyBorder="1" applyAlignment="1">
      <alignment horizontal="right" vertical="center" wrapText="1"/>
    </xf>
    <xf numFmtId="2" fontId="31" fillId="0" borderId="1" xfId="535" applyNumberFormat="1" applyFont="1" applyFill="1" applyBorder="1" applyAlignment="1">
      <alignment horizontal="center" vertical="center" wrapText="1"/>
      <protection/>
    </xf>
    <xf numFmtId="2" fontId="31" fillId="0" borderId="1" xfId="526" applyNumberFormat="1" applyFont="1" applyFill="1" applyBorder="1" applyAlignment="1">
      <alignment horizontal="center" vertical="center" wrapText="1"/>
      <protection/>
    </xf>
    <xf numFmtId="2" fontId="31" fillId="0" borderId="1" xfId="563" applyNumberFormat="1" applyFont="1" applyFill="1" applyBorder="1" applyAlignment="1">
      <alignment horizontal="center" vertical="center" wrapText="1"/>
    </xf>
    <xf numFmtId="0" fontId="31" fillId="0" borderId="1" xfId="563" applyNumberFormat="1" applyFont="1" applyFill="1" applyBorder="1" applyAlignment="1">
      <alignment horizontal="center" vertical="center" wrapText="1"/>
    </xf>
    <xf numFmtId="1" fontId="29" fillId="0" borderId="1" xfId="563"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3" fontId="29" fillId="0" borderId="1" xfId="0" applyNumberFormat="1" applyFont="1" applyFill="1" applyBorder="1" applyAlignment="1">
      <alignment horizontal="right" vertical="center" wrapText="1"/>
    </xf>
    <xf numFmtId="0" fontId="29" fillId="0" borderId="0" xfId="0" applyFont="1" applyFill="1" applyAlignment="1">
      <alignment horizontal="left" vertical="center" wrapText="1"/>
    </xf>
    <xf numFmtId="0" fontId="26" fillId="0" borderId="1" xfId="535" applyFont="1" applyFill="1" applyBorder="1" applyAlignment="1">
      <alignment horizontal="left" vertical="center" wrapText="1"/>
      <protection/>
    </xf>
    <xf numFmtId="9" fontId="29" fillId="0" borderId="1" xfId="563" applyFont="1" applyFill="1" applyBorder="1" applyAlignment="1">
      <alignment horizontal="left" vertical="center" wrapText="1"/>
    </xf>
    <xf numFmtId="178" fontId="29" fillId="0" borderId="1" xfId="534" applyNumberFormat="1" applyFont="1" applyFill="1" applyBorder="1" applyAlignment="1">
      <alignment horizontal="left" vertical="center" wrapText="1"/>
      <protection/>
    </xf>
    <xf numFmtId="1" fontId="29" fillId="0" borderId="1" xfId="563" applyNumberFormat="1" applyFont="1" applyFill="1" applyBorder="1" applyAlignment="1">
      <alignment horizontal="left" vertical="center" wrapText="1"/>
    </xf>
    <xf numFmtId="0" fontId="29" fillId="0" borderId="1" xfId="563" applyNumberFormat="1" applyFont="1" applyFill="1" applyBorder="1" applyAlignment="1">
      <alignment horizontal="left" vertical="center" wrapText="1"/>
    </xf>
    <xf numFmtId="174" fontId="31" fillId="0" borderId="1" xfId="563" applyNumberFormat="1" applyFont="1" applyFill="1" applyBorder="1" applyAlignment="1">
      <alignment horizontal="center" vertical="center" wrapText="1"/>
    </xf>
    <xf numFmtId="1" fontId="29" fillId="0" borderId="1" xfId="526" applyNumberFormat="1" applyFont="1" applyFill="1" applyBorder="1" applyAlignment="1">
      <alignment horizontal="right" vertical="center" wrapText="1"/>
      <protection/>
    </xf>
    <xf numFmtId="1" fontId="26" fillId="0" borderId="1" xfId="535" applyNumberFormat="1" applyFont="1" applyFill="1" applyBorder="1" applyAlignment="1">
      <alignment vertical="center" wrapText="1"/>
      <protection/>
    </xf>
    <xf numFmtId="172" fontId="29" fillId="0" borderId="1" xfId="535" applyNumberFormat="1" applyFont="1" applyFill="1" applyBorder="1" applyAlignment="1">
      <alignment horizontal="center" vertical="center" wrapText="1"/>
      <protection/>
    </xf>
    <xf numFmtId="1" fontId="29" fillId="0" borderId="1" xfId="535" applyNumberFormat="1" applyFont="1" applyFill="1" applyBorder="1" applyAlignment="1">
      <alignment vertical="center" wrapText="1"/>
      <protection/>
    </xf>
    <xf numFmtId="176" fontId="26" fillId="0" borderId="1" xfId="563" applyNumberFormat="1" applyFont="1" applyFill="1" applyBorder="1" applyAlignment="1">
      <alignment horizontal="right" vertical="center" wrapText="1"/>
    </xf>
    <xf numFmtId="9" fontId="29" fillId="0" borderId="1" xfId="563" applyFont="1" applyFill="1" applyBorder="1" applyAlignment="1">
      <alignment horizontal="right" vertical="center" wrapText="1"/>
    </xf>
    <xf numFmtId="0" fontId="9" fillId="0" borderId="1" xfId="563" applyNumberFormat="1" applyFont="1" applyFill="1" applyBorder="1" applyAlignment="1">
      <alignment horizontal="center" vertical="center" wrapText="1"/>
    </xf>
    <xf numFmtId="10" fontId="29" fillId="0" borderId="1" xfId="526" applyNumberFormat="1" applyFont="1" applyFill="1" applyBorder="1" applyAlignment="1">
      <alignment horizontal="center" vertical="center" wrapText="1"/>
      <protection/>
    </xf>
    <xf numFmtId="174" fontId="29" fillId="0" borderId="1" xfId="563" applyNumberFormat="1" applyFont="1" applyFill="1" applyBorder="1" applyAlignment="1">
      <alignment horizontal="center" vertical="center" wrapText="1"/>
    </xf>
    <xf numFmtId="3" fontId="29" fillId="0" borderId="1" xfId="0" applyNumberFormat="1" applyFont="1" applyFill="1" applyBorder="1" applyAlignment="1" applyProtection="1">
      <alignment horizontal="center" vertical="center" wrapText="1"/>
      <protection hidden="1" locked="0"/>
    </xf>
    <xf numFmtId="3" fontId="26" fillId="0" borderId="1" xfId="0" applyNumberFormat="1" applyFont="1" applyFill="1" applyBorder="1" applyAlignment="1" applyProtection="1">
      <alignment horizontal="center" vertical="center" wrapText="1"/>
      <protection hidden="1" locked="0"/>
    </xf>
    <xf numFmtId="3" fontId="29" fillId="0" borderId="1" xfId="0" applyNumberFormat="1" applyFont="1" applyFill="1" applyBorder="1" applyAlignment="1" applyProtection="1">
      <alignment horizontal="left" vertical="center" wrapText="1"/>
      <protection hidden="1" locked="0"/>
    </xf>
    <xf numFmtId="10" fontId="29" fillId="0" borderId="1" xfId="0" applyNumberFormat="1" applyFont="1" applyFill="1" applyBorder="1" applyAlignment="1">
      <alignment vertical="center" wrapText="1"/>
    </xf>
    <xf numFmtId="174" fontId="9" fillId="0" borderId="1" xfId="0" applyNumberFormat="1" applyFont="1" applyFill="1" applyBorder="1" applyAlignment="1">
      <alignment horizontal="right" vertical="center" wrapText="1"/>
    </xf>
    <xf numFmtId="175" fontId="29" fillId="0" borderId="1" xfId="526" applyNumberFormat="1" applyFont="1" applyFill="1" applyBorder="1" applyAlignment="1">
      <alignment horizontal="center" vertical="center" wrapText="1"/>
      <protection/>
    </xf>
    <xf numFmtId="0" fontId="18" fillId="0" borderId="0" xfId="0" applyFont="1" applyFill="1" applyAlignment="1">
      <alignment vertical="center"/>
    </xf>
    <xf numFmtId="0" fontId="26" fillId="0" borderId="1" xfId="0" applyFont="1" applyBorder="1" applyAlignment="1">
      <alignment horizontal="center" vertical="center" wrapText="1"/>
    </xf>
    <xf numFmtId="171" fontId="26"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171" fontId="29" fillId="0" borderId="1" xfId="0" applyNumberFormat="1" applyFont="1" applyFill="1" applyBorder="1" applyAlignment="1">
      <alignment horizontal="center" vertical="center" wrapText="1"/>
    </xf>
    <xf numFmtId="171" fontId="26" fillId="0" borderId="1" xfId="0" applyNumberFormat="1" applyFont="1" applyFill="1" applyBorder="1" applyAlignment="1">
      <alignment horizontal="center" vertical="center" wrapText="1"/>
    </xf>
    <xf numFmtId="0" fontId="29" fillId="0" borderId="1" xfId="0" applyFont="1" applyBorder="1" applyAlignment="1" quotePrefix="1">
      <alignment horizontal="center" wrapText="1"/>
    </xf>
    <xf numFmtId="0" fontId="29" fillId="0" borderId="1" xfId="0" applyFont="1" applyBorder="1" applyAlignment="1">
      <alignment horizontal="center" wrapText="1"/>
    </xf>
    <xf numFmtId="0" fontId="2" fillId="0" borderId="32" xfId="505" applyFont="1" applyFill="1" applyBorder="1" applyAlignment="1">
      <alignment horizontal="center" vertical="center" wrapText="1"/>
      <protection/>
    </xf>
    <xf numFmtId="0" fontId="10" fillId="0" borderId="41" xfId="0" applyFont="1" applyFill="1" applyBorder="1" applyAlignment="1">
      <alignment horizontal="center" vertical="center" wrapText="1"/>
    </xf>
    <xf numFmtId="0" fontId="10" fillId="0" borderId="45" xfId="0" applyFont="1" applyFill="1" applyBorder="1" applyAlignment="1">
      <alignment horizontal="center" vertical="center" wrapText="1"/>
    </xf>
    <xf numFmtId="17" fontId="10" fillId="0" borderId="45" xfId="0" applyNumberFormat="1" applyFont="1" applyFill="1" applyBorder="1" applyAlignment="1">
      <alignment horizontal="center" vertical="center" wrapText="1"/>
    </xf>
    <xf numFmtId="0" fontId="2" fillId="0" borderId="1" xfId="504" applyFont="1" applyFill="1" applyBorder="1" applyAlignment="1">
      <alignment horizontal="center" vertical="center" wrapText="1"/>
      <protection/>
    </xf>
    <xf numFmtId="0" fontId="6" fillId="0" borderId="1" xfId="504" applyFont="1" applyFill="1" applyBorder="1" applyAlignment="1">
      <alignment horizontal="center" vertical="center" wrapText="1"/>
      <protection/>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2" fillId="0" borderId="1" xfId="504" applyFont="1" applyFill="1" applyBorder="1" applyAlignment="1">
      <alignment horizontal="left" vertical="center" wrapText="1"/>
      <protection/>
    </xf>
    <xf numFmtId="0" fontId="22" fillId="0" borderId="46" xfId="0" applyFont="1" applyFill="1" applyBorder="1" applyAlignment="1">
      <alignment horizontal="center" vertical="center" wrapText="1"/>
    </xf>
    <xf numFmtId="0" fontId="22" fillId="0" borderId="47" xfId="0" applyFont="1" applyFill="1" applyBorder="1" applyAlignment="1">
      <alignment vertical="center" wrapText="1"/>
    </xf>
    <xf numFmtId="0" fontId="8" fillId="0" borderId="1" xfId="504" applyFont="1" applyFill="1" applyBorder="1" applyAlignment="1">
      <alignment horizontal="center" vertical="center" wrapText="1"/>
      <protection/>
    </xf>
    <xf numFmtId="0" fontId="8" fillId="0" borderId="1" xfId="504" applyFont="1" applyFill="1" applyBorder="1" applyAlignment="1">
      <alignment horizontal="left" vertical="center" wrapText="1"/>
      <protection/>
    </xf>
    <xf numFmtId="0" fontId="32" fillId="0" borderId="47" xfId="0" applyFont="1" applyFill="1" applyBorder="1" applyAlignment="1">
      <alignment vertical="center" wrapText="1"/>
    </xf>
    <xf numFmtId="0" fontId="0" fillId="0" borderId="1" xfId="504" applyFont="1" applyFill="1" applyBorder="1" applyAlignment="1">
      <alignment horizontal="center" vertical="center" wrapText="1"/>
      <protection/>
    </xf>
    <xf numFmtId="0" fontId="0" fillId="0" borderId="1" xfId="504" applyFont="1" applyFill="1" applyBorder="1" applyAlignment="1" quotePrefix="1">
      <alignment horizontal="left" vertical="center" wrapText="1"/>
      <protection/>
    </xf>
    <xf numFmtId="0" fontId="22" fillId="0" borderId="47" xfId="0" applyFont="1" applyFill="1" applyBorder="1" applyAlignment="1">
      <alignment horizontal="center" vertical="center" wrapText="1"/>
    </xf>
    <xf numFmtId="171"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horizontal="left" vertical="center" wrapText="1"/>
    </xf>
    <xf numFmtId="3" fontId="4" fillId="0" borderId="1" xfId="0" applyNumberFormat="1" applyFont="1" applyBorder="1" applyAlignment="1">
      <alignment horizontal="right" vertical="center" wrapText="1"/>
    </xf>
    <xf numFmtId="0" fontId="42" fillId="0" borderId="1" xfId="0" applyNumberFormat="1" applyFont="1" applyFill="1" applyBorder="1" applyAlignment="1">
      <alignment horizontal="center" vertical="center" wrapText="1"/>
    </xf>
    <xf numFmtId="0" fontId="42" fillId="0" borderId="1" xfId="510" applyNumberFormat="1" applyFont="1" applyFill="1" applyBorder="1" applyAlignment="1">
      <alignment horizontal="center" vertical="center"/>
      <protection/>
    </xf>
    <xf numFmtId="0" fontId="42" fillId="0" borderId="1" xfId="510" applyNumberFormat="1" applyFont="1" applyFill="1" applyBorder="1" applyAlignment="1">
      <alignment horizontal="center" vertical="center" wrapText="1"/>
      <protection/>
    </xf>
    <xf numFmtId="0" fontId="34" fillId="0" borderId="0" xfId="0" applyFont="1" applyFill="1" applyAlignment="1">
      <alignment/>
    </xf>
    <xf numFmtId="0" fontId="43"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xf>
    <xf numFmtId="0" fontId="20"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510" applyFont="1" applyFill="1" applyBorder="1" applyAlignment="1">
      <alignment horizontal="center" vertical="center" wrapText="1"/>
      <protection/>
    </xf>
    <xf numFmtId="9" fontId="20" fillId="0" borderId="1" xfId="563" applyFont="1" applyFill="1" applyBorder="1" applyAlignment="1">
      <alignment horizontal="center" vertical="center" wrapText="1"/>
    </xf>
    <xf numFmtId="0" fontId="23" fillId="0" borderId="1" xfId="497" applyFont="1" applyFill="1" applyBorder="1" applyAlignment="1">
      <alignment horizontal="center" vertical="center" wrapText="1"/>
      <protection/>
    </xf>
    <xf numFmtId="174" fontId="4" fillId="0" borderId="1" xfId="526" applyNumberFormat="1" applyFont="1" applyFill="1" applyBorder="1" applyAlignment="1">
      <alignment horizontal="center" vertical="center" wrapText="1"/>
      <protection/>
    </xf>
    <xf numFmtId="0" fontId="4" fillId="0" borderId="1" xfId="526" applyFont="1" applyFill="1" applyBorder="1" applyAlignment="1">
      <alignment horizontal="center" vertical="center" wrapText="1"/>
      <protection/>
    </xf>
    <xf numFmtId="175" fontId="4" fillId="0" borderId="1" xfId="526" applyNumberFormat="1" applyFont="1" applyFill="1" applyBorder="1" applyAlignment="1">
      <alignment horizontal="center" vertical="center" wrapText="1"/>
      <protection/>
    </xf>
    <xf numFmtId="0" fontId="23" fillId="0" borderId="0" xfId="0" applyFont="1" applyFill="1" applyAlignment="1">
      <alignment/>
    </xf>
    <xf numFmtId="0" fontId="14" fillId="0" borderId="1" xfId="0" applyFont="1" applyFill="1" applyBorder="1" applyAlignment="1">
      <alignment vertical="center" wrapText="1"/>
    </xf>
    <xf numFmtId="0" fontId="22" fillId="0" borderId="1" xfId="0" applyFont="1" applyBorder="1" applyAlignment="1">
      <alignment vertical="center" wrapText="1"/>
    </xf>
    <xf numFmtId="0" fontId="0" fillId="0" borderId="0" xfId="0" applyAlignment="1">
      <alignment/>
    </xf>
    <xf numFmtId="0" fontId="4" fillId="0" borderId="1" xfId="0" applyNumberFormat="1" applyFont="1" applyFill="1" applyBorder="1" applyAlignment="1">
      <alignment horizont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3" fillId="0" borderId="0" xfId="0" applyFont="1" applyFill="1" applyAlignment="1">
      <alignment horizontal="left" vertical="center"/>
    </xf>
    <xf numFmtId="0" fontId="13" fillId="0" borderId="1" xfId="504" applyFont="1" applyFill="1" applyBorder="1" applyAlignment="1">
      <alignment horizontal="center" vertical="center" wrapText="1"/>
      <protection/>
    </xf>
    <xf numFmtId="0" fontId="13" fillId="0" borderId="1" xfId="504" applyFont="1" applyFill="1" applyBorder="1" applyAlignment="1">
      <alignment horizontal="left" vertical="center" wrapText="1"/>
      <protection/>
    </xf>
    <xf numFmtId="2" fontId="13" fillId="0" borderId="1" xfId="504" applyNumberFormat="1" applyFont="1" applyFill="1" applyBorder="1" applyAlignment="1">
      <alignment horizontal="center" vertical="center" wrapText="1"/>
      <protection/>
    </xf>
    <xf numFmtId="0" fontId="40" fillId="0" borderId="1" xfId="504" applyFont="1" applyFill="1" applyBorder="1" applyAlignment="1" quotePrefix="1">
      <alignment horizontal="center" vertical="center" wrapText="1"/>
      <protection/>
    </xf>
    <xf numFmtId="0" fontId="14" fillId="0" borderId="1" xfId="504" applyFont="1" applyFill="1" applyBorder="1" applyAlignment="1">
      <alignment horizontal="left" vertical="center" wrapText="1"/>
      <protection/>
    </xf>
    <xf numFmtId="0" fontId="13" fillId="0" borderId="1" xfId="504" applyFont="1" applyFill="1" applyBorder="1" applyAlignment="1" quotePrefix="1">
      <alignment horizontal="center" vertical="center" wrapText="1"/>
      <protection/>
    </xf>
    <xf numFmtId="0" fontId="22" fillId="0" borderId="1" xfId="510" applyNumberFormat="1" applyFont="1" applyFill="1" applyBorder="1" applyAlignment="1">
      <alignment horizontal="center" vertical="center" wrapText="1"/>
      <protection/>
    </xf>
    <xf numFmtId="43" fontId="22" fillId="0" borderId="1" xfId="272" applyFont="1" applyFill="1" applyBorder="1" applyAlignment="1">
      <alignment/>
    </xf>
    <xf numFmtId="0" fontId="0" fillId="0" borderId="0" xfId="0" applyFill="1" applyAlignment="1">
      <alignment horizontal="left"/>
    </xf>
    <xf numFmtId="0" fontId="10"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0" fillId="0" borderId="1" xfId="0" applyFont="1" applyFill="1" applyBorder="1" applyAlignment="1">
      <alignment horizontal="left" vertical="center" wrapText="1"/>
    </xf>
    <xf numFmtId="43" fontId="10" fillId="0" borderId="1" xfId="272" applyFont="1" applyFill="1" applyBorder="1" applyAlignment="1">
      <alignment horizontal="center" vertical="center" wrapText="1"/>
    </xf>
    <xf numFmtId="0" fontId="2" fillId="0" borderId="0" xfId="0" applyFont="1" applyFill="1" applyAlignment="1">
      <alignment/>
    </xf>
    <xf numFmtId="43" fontId="22" fillId="0" borderId="1" xfId="272" applyFont="1" applyFill="1" applyBorder="1" applyAlignment="1">
      <alignment horizontal="center" vertical="center" wrapText="1"/>
    </xf>
    <xf numFmtId="43" fontId="33" fillId="0" borderId="1" xfId="272" applyFont="1" applyFill="1" applyBorder="1" applyAlignment="1">
      <alignment/>
    </xf>
    <xf numFmtId="43" fontId="33" fillId="0" borderId="1" xfId="272" applyFont="1" applyFill="1" applyBorder="1" applyAlignment="1">
      <alignment/>
    </xf>
    <xf numFmtId="0" fontId="34" fillId="0" borderId="0" xfId="0" applyFont="1" applyFill="1" applyAlignment="1">
      <alignment/>
    </xf>
    <xf numFmtId="0" fontId="22" fillId="0" borderId="1" xfId="0" applyFont="1" applyFill="1" applyBorder="1" applyAlignment="1">
      <alignment horizontal="left" vertical="center"/>
    </xf>
    <xf numFmtId="43" fontId="22" fillId="0" borderId="1" xfId="272" applyFont="1" applyFill="1" applyBorder="1" applyAlignment="1">
      <alignment horizontal="center" vertical="center"/>
    </xf>
    <xf numFmtId="43" fontId="44" fillId="0" borderId="1" xfId="272" applyFont="1" applyFill="1" applyBorder="1" applyAlignment="1">
      <alignment horizontal="center" vertical="center"/>
    </xf>
    <xf numFmtId="43" fontId="45" fillId="0" borderId="1" xfId="272" applyFont="1" applyFill="1" applyBorder="1" applyAlignment="1">
      <alignment horizontal="center" vertical="center"/>
    </xf>
    <xf numFmtId="43" fontId="2" fillId="0" borderId="1" xfId="272" applyFont="1" applyFill="1" applyBorder="1" applyAlignment="1">
      <alignment horizontal="center" vertical="center" wrapText="1"/>
    </xf>
    <xf numFmtId="43" fontId="0" fillId="0" borderId="1" xfId="272" applyFont="1" applyFill="1" applyBorder="1" applyAlignment="1">
      <alignment horizontal="center" vertical="center" wrapText="1"/>
    </xf>
    <xf numFmtId="43" fontId="46" fillId="0" borderId="1" xfId="272" applyFont="1" applyFill="1" applyBorder="1" applyAlignment="1">
      <alignment horizontal="center" vertical="center" wrapText="1"/>
    </xf>
    <xf numFmtId="0" fontId="22" fillId="0" borderId="0" xfId="0" applyFont="1" applyFill="1" applyAlignment="1">
      <alignment/>
    </xf>
    <xf numFmtId="0" fontId="22" fillId="0" borderId="1" xfId="0" applyFont="1" applyFill="1" applyBorder="1" applyAlignment="1">
      <alignment horizontal="center"/>
    </xf>
    <xf numFmtId="0" fontId="33" fillId="0" borderId="1" xfId="0" applyFont="1" applyFill="1" applyBorder="1" applyAlignment="1">
      <alignment horizontal="center" vertical="center" wrapText="1"/>
    </xf>
    <xf numFmtId="0" fontId="14" fillId="0" borderId="1" xfId="510" applyNumberFormat="1" applyFont="1" applyFill="1" applyBorder="1" applyAlignment="1">
      <alignment horizontal="center" vertical="center" wrapText="1"/>
      <protection/>
    </xf>
    <xf numFmtId="0" fontId="6" fillId="0" borderId="1" xfId="0" applyFont="1" applyBorder="1" applyAlignment="1">
      <alignment horizontal="center"/>
    </xf>
    <xf numFmtId="0" fontId="0" fillId="0" borderId="1" xfId="0" applyFont="1" applyBorder="1" applyAlignment="1">
      <alignment horizontal="center"/>
    </xf>
    <xf numFmtId="0" fontId="22" fillId="0" borderId="1" xfId="0" applyFont="1" applyFill="1" applyBorder="1" applyAlignment="1">
      <alignment/>
    </xf>
    <xf numFmtId="1" fontId="29"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35" fillId="0" borderId="1" xfId="0" applyFont="1" applyFill="1" applyBorder="1" applyAlignment="1">
      <alignment vertical="center" wrapText="1"/>
    </xf>
    <xf numFmtId="0" fontId="37" fillId="0" borderId="1" xfId="0" applyFont="1" applyFill="1" applyBorder="1" applyAlignment="1">
      <alignment vertical="center" wrapText="1"/>
    </xf>
    <xf numFmtId="0" fontId="15" fillId="0" borderId="1" xfId="0" applyFont="1" applyFill="1" applyBorder="1" applyAlignment="1">
      <alignment vertical="center" wrapText="1"/>
    </xf>
    <xf numFmtId="0" fontId="3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6" fillId="0" borderId="1" xfId="531" applyFont="1" applyFill="1" applyBorder="1" applyAlignment="1">
      <alignment vertical="center" wrapText="1"/>
      <protection/>
    </xf>
    <xf numFmtId="0" fontId="39" fillId="0" borderId="1" xfId="531" applyFont="1" applyFill="1" applyBorder="1" applyAlignment="1">
      <alignment vertical="center" wrapText="1"/>
      <protection/>
    </xf>
    <xf numFmtId="0" fontId="23" fillId="0" borderId="1" xfId="531" applyFont="1" applyFill="1" applyBorder="1" applyAlignment="1">
      <alignment vertical="center" wrapText="1"/>
      <protection/>
    </xf>
    <xf numFmtId="0" fontId="35" fillId="0" borderId="1" xfId="531" applyFont="1" applyFill="1" applyBorder="1" applyAlignment="1">
      <alignment vertical="center" wrapText="1"/>
      <protection/>
    </xf>
    <xf numFmtId="0" fontId="15" fillId="0" borderId="1" xfId="531" applyFont="1" applyFill="1" applyBorder="1" applyAlignment="1">
      <alignment vertical="center" wrapText="1"/>
      <protection/>
    </xf>
    <xf numFmtId="0" fontId="23" fillId="0" borderId="1" xfId="531" applyFont="1" applyFill="1" applyBorder="1" applyAlignment="1">
      <alignment vertical="center" wrapText="1"/>
      <protection/>
    </xf>
    <xf numFmtId="0" fontId="23" fillId="0" borderId="1" xfId="502" applyFont="1" applyFill="1" applyBorder="1" applyAlignment="1">
      <alignment vertical="center" wrapText="1"/>
      <protection/>
    </xf>
    <xf numFmtId="10" fontId="23" fillId="0" borderId="1" xfId="531" applyNumberFormat="1" applyFont="1" applyFill="1" applyBorder="1" applyAlignment="1">
      <alignment vertical="center" wrapText="1"/>
      <protection/>
    </xf>
    <xf numFmtId="0" fontId="29" fillId="0" borderId="1" xfId="531" applyFont="1" applyFill="1" applyBorder="1" applyAlignment="1">
      <alignment vertical="center" wrapText="1"/>
      <protection/>
    </xf>
    <xf numFmtId="0" fontId="39" fillId="0" borderId="1" xfId="0" applyFont="1" applyFill="1" applyBorder="1" applyAlignment="1">
      <alignment vertical="center" wrapText="1"/>
    </xf>
    <xf numFmtId="0" fontId="37" fillId="0" borderId="1" xfId="497" applyFont="1" applyFill="1" applyBorder="1" applyAlignment="1">
      <alignment horizontal="center" vertical="center" wrapText="1"/>
      <protection/>
    </xf>
    <xf numFmtId="0" fontId="15" fillId="0" borderId="1" xfId="532" applyFont="1" applyFill="1" applyBorder="1" applyAlignment="1">
      <alignment horizontal="center" vertical="center" wrapText="1"/>
      <protection/>
    </xf>
    <xf numFmtId="0" fontId="15" fillId="0" borderId="1" xfId="530" applyFont="1" applyFill="1" applyBorder="1" applyAlignment="1">
      <alignment horizontal="center" vertical="center" wrapText="1"/>
      <protection/>
    </xf>
    <xf numFmtId="0" fontId="29" fillId="0" borderId="1" xfId="0" applyFont="1" applyFill="1" applyBorder="1" applyAlignment="1">
      <alignment vertical="center" wrapText="1"/>
    </xf>
    <xf numFmtId="0" fontId="23" fillId="0" borderId="1" xfId="521" applyFont="1" applyFill="1" applyBorder="1" applyAlignment="1">
      <alignment horizontal="center" vertical="center" wrapText="1"/>
      <protection/>
    </xf>
    <xf numFmtId="0" fontId="23" fillId="0" borderId="1" xfId="533" applyFont="1" applyFill="1" applyBorder="1" applyAlignment="1">
      <alignment horizontal="center" vertical="center" wrapText="1"/>
      <protection/>
    </xf>
    <xf numFmtId="0" fontId="29" fillId="0" borderId="1" xfId="533" applyFont="1" applyFill="1" applyBorder="1" applyAlignment="1">
      <alignment horizontal="center" vertical="center" wrapText="1"/>
      <protection/>
    </xf>
    <xf numFmtId="0" fontId="29" fillId="0" borderId="1" xfId="498" applyFont="1" applyFill="1" applyBorder="1" applyAlignment="1">
      <alignment horizontal="center" vertical="center" wrapText="1"/>
      <protection/>
    </xf>
    <xf numFmtId="0" fontId="36" fillId="0" borderId="1" xfId="498" applyFont="1" applyFill="1" applyBorder="1" applyAlignment="1">
      <alignment horizontal="center" vertical="center" wrapText="1"/>
      <protection/>
    </xf>
    <xf numFmtId="9" fontId="23" fillId="0" borderId="1" xfId="0" applyNumberFormat="1" applyFont="1" applyFill="1" applyBorder="1" applyAlignment="1">
      <alignment vertical="center" wrapText="1"/>
    </xf>
    <xf numFmtId="0" fontId="29" fillId="0" borderId="1" xfId="0" applyFont="1" applyFill="1" applyBorder="1" applyAlignment="1">
      <alignment horizontal="center" vertical="center" wrapText="1"/>
    </xf>
    <xf numFmtId="0" fontId="29" fillId="0" borderId="1" xfId="526" applyFont="1" applyFill="1" applyBorder="1" applyAlignment="1">
      <alignment horizontal="center" vertical="center" wrapText="1"/>
      <protection/>
    </xf>
    <xf numFmtId="0" fontId="23" fillId="0" borderId="1" xfId="499" applyFont="1" applyFill="1" applyBorder="1" applyAlignment="1">
      <alignment vertical="center" wrapText="1"/>
      <protection/>
    </xf>
    <xf numFmtId="0" fontId="15" fillId="0" borderId="1" xfId="499" applyFont="1" applyFill="1" applyBorder="1" applyAlignment="1">
      <alignment vertical="center" wrapText="1"/>
      <protection/>
    </xf>
    <xf numFmtId="0" fontId="23" fillId="0" borderId="1" xfId="524" applyFont="1" applyFill="1" applyBorder="1" applyAlignment="1">
      <alignment vertical="center" wrapText="1"/>
      <protection/>
    </xf>
    <xf numFmtId="0" fontId="23" fillId="0" borderId="1" xfId="0" applyFont="1" applyFill="1" applyBorder="1" applyAlignment="1">
      <alignment horizontal="left" vertical="center" wrapText="1"/>
    </xf>
    <xf numFmtId="0" fontId="23" fillId="0" borderId="1" xfId="525" applyFont="1" applyFill="1" applyBorder="1" applyAlignment="1">
      <alignment vertical="center" wrapText="1"/>
      <protection/>
    </xf>
    <xf numFmtId="10" fontId="2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23" fillId="0" borderId="1" xfId="528" applyFont="1" applyFill="1" applyBorder="1" applyAlignment="1">
      <alignment horizontal="center" vertical="center" wrapText="1"/>
      <protection/>
    </xf>
    <xf numFmtId="0" fontId="23" fillId="0" borderId="1" xfId="500" applyFont="1" applyFill="1" applyBorder="1" applyAlignment="1">
      <alignment horizontal="center" vertical="center" wrapText="1"/>
      <protection/>
    </xf>
    <xf numFmtId="0" fontId="23" fillId="0" borderId="1" xfId="500" applyFont="1" applyFill="1" applyBorder="1" applyAlignment="1">
      <alignment vertical="center" wrapText="1"/>
      <protection/>
    </xf>
    <xf numFmtId="10" fontId="23" fillId="0" borderId="1" xfId="500" applyNumberFormat="1" applyFont="1" applyFill="1" applyBorder="1" applyAlignment="1">
      <alignment vertical="center" wrapText="1"/>
      <protection/>
    </xf>
    <xf numFmtId="0" fontId="18" fillId="0" borderId="1" xfId="529" applyFont="1" applyFill="1" applyBorder="1" applyAlignment="1">
      <alignment vertical="center" wrapText="1"/>
      <protection/>
    </xf>
    <xf numFmtId="0" fontId="29" fillId="0" borderId="1" xfId="526" applyNumberFormat="1" applyFont="1" applyFill="1" applyBorder="1" applyAlignment="1">
      <alignment vertical="center" wrapText="1"/>
      <protection/>
    </xf>
    <xf numFmtId="174" fontId="9" fillId="0" borderId="1" xfId="526" applyNumberFormat="1" applyFont="1" applyFill="1" applyBorder="1" applyAlignment="1">
      <alignment horizontal="center" vertical="center" wrapText="1"/>
      <protection/>
    </xf>
    <xf numFmtId="0" fontId="15" fillId="0" borderId="1" xfId="0" applyFont="1" applyFill="1" applyBorder="1" applyAlignment="1">
      <alignment horizontal="center" vertical="center" wrapText="1"/>
    </xf>
    <xf numFmtId="3" fontId="29" fillId="0" borderId="1" xfId="536" applyNumberFormat="1" applyFont="1" applyFill="1" applyBorder="1" applyAlignment="1">
      <alignment horizontal="left" vertical="center" wrapText="1"/>
      <protection/>
    </xf>
    <xf numFmtId="3" fontId="26" fillId="0" borderId="1" xfId="536" applyNumberFormat="1" applyFont="1" applyFill="1" applyBorder="1" applyAlignment="1">
      <alignment horizontal="left" vertical="center" wrapText="1"/>
      <protection/>
    </xf>
    <xf numFmtId="0" fontId="0" fillId="0" borderId="1" xfId="0" applyBorder="1" applyAlignment="1">
      <alignment/>
    </xf>
    <xf numFmtId="0" fontId="3" fillId="0" borderId="1" xfId="527" applyFont="1" applyFill="1" applyBorder="1" applyAlignment="1">
      <alignment horizontal="center" vertical="center" wrapText="1" shrinkToFit="1"/>
      <protection/>
    </xf>
    <xf numFmtId="0" fontId="236" fillId="0" borderId="1" xfId="527" applyFont="1" applyFill="1" applyBorder="1" applyAlignment="1">
      <alignment horizontal="justify" vertical="center" wrapText="1"/>
      <protection/>
    </xf>
    <xf numFmtId="0" fontId="236" fillId="0" borderId="1" xfId="527" applyNumberFormat="1" applyFont="1" applyFill="1" applyBorder="1" applyAlignment="1">
      <alignment horizontal="center" vertical="center" wrapText="1"/>
      <protection/>
    </xf>
    <xf numFmtId="0" fontId="236" fillId="0" borderId="1" xfId="527" applyFont="1" applyFill="1" applyBorder="1" applyAlignment="1">
      <alignment horizontal="center" wrapText="1"/>
      <protection/>
    </xf>
    <xf numFmtId="0" fontId="48" fillId="0" borderId="1" xfId="447" applyFont="1" applyFill="1" applyBorder="1" applyAlignment="1" applyProtection="1">
      <alignment horizontal="center" vertical="center" wrapText="1"/>
      <protection/>
    </xf>
    <xf numFmtId="0" fontId="195" fillId="0" borderId="1" xfId="447" applyFont="1" applyFill="1" applyBorder="1" applyAlignment="1" applyProtection="1">
      <alignment horizontal="center" vertical="center" wrapText="1"/>
      <protection/>
    </xf>
    <xf numFmtId="0" fontId="237" fillId="0" borderId="1" xfId="447" applyFont="1" applyFill="1" applyBorder="1" applyAlignment="1" applyProtection="1">
      <alignment horizontal="center" vertical="center" wrapText="1"/>
      <protection/>
    </xf>
    <xf numFmtId="0" fontId="238" fillId="0" borderId="1" xfId="447" applyFont="1" applyFill="1" applyBorder="1" applyAlignment="1" applyProtection="1">
      <alignment horizontal="center" vertical="center" wrapText="1"/>
      <protection/>
    </xf>
    <xf numFmtId="178" fontId="3" fillId="0" borderId="1" xfId="527" applyNumberFormat="1" applyFont="1" applyFill="1" applyBorder="1" applyAlignment="1">
      <alignment horizontal="center" vertical="center" wrapText="1"/>
      <protection/>
    </xf>
    <xf numFmtId="0" fontId="3" fillId="0" borderId="1" xfId="527" applyFont="1" applyFill="1" applyBorder="1" applyAlignment="1">
      <alignment horizontal="center" vertical="center" wrapText="1"/>
      <protection/>
    </xf>
    <xf numFmtId="0" fontId="22" fillId="0" borderId="0" xfId="527">
      <alignment/>
      <protection/>
    </xf>
    <xf numFmtId="0" fontId="0" fillId="0" borderId="0" xfId="527" applyFont="1" applyFill="1" applyAlignment="1">
      <alignment wrapText="1"/>
      <protection/>
    </xf>
    <xf numFmtId="0" fontId="2" fillId="0" borderId="0" xfId="527" applyFont="1" applyFill="1" applyAlignment="1">
      <alignment wrapText="1"/>
      <protection/>
    </xf>
    <xf numFmtId="0" fontId="4" fillId="0" borderId="1" xfId="527" applyFont="1" applyFill="1" applyBorder="1" applyAlignment="1">
      <alignment horizontal="center" vertical="center" wrapText="1"/>
      <protection/>
    </xf>
    <xf numFmtId="0" fontId="34" fillId="0" borderId="0" xfId="527" applyFont="1" applyFill="1" applyAlignment="1">
      <alignment wrapText="1"/>
      <protection/>
    </xf>
    <xf numFmtId="0" fontId="2" fillId="0" borderId="1" xfId="527" applyFont="1" applyFill="1" applyBorder="1" applyAlignment="1">
      <alignment vertical="center" wrapText="1"/>
      <protection/>
    </xf>
    <xf numFmtId="0" fontId="0" fillId="0" borderId="1" xfId="527" applyFont="1" applyFill="1" applyBorder="1" applyAlignment="1">
      <alignment vertical="center" wrapText="1"/>
      <protection/>
    </xf>
    <xf numFmtId="0" fontId="2" fillId="0" borderId="1" xfId="527" applyFont="1" applyFill="1" applyBorder="1" applyAlignment="1">
      <alignment horizontal="center" vertical="center" wrapText="1"/>
      <protection/>
    </xf>
    <xf numFmtId="0" fontId="6" fillId="0" borderId="0" xfId="527" applyFont="1" applyFill="1" applyBorder="1" applyAlignment="1">
      <alignment vertical="center" wrapText="1"/>
      <protection/>
    </xf>
    <xf numFmtId="0" fontId="239" fillId="0" borderId="1" xfId="527" applyFont="1" applyFill="1" applyBorder="1" applyAlignment="1">
      <alignment horizontal="center" vertical="center" wrapText="1"/>
      <protection/>
    </xf>
    <xf numFmtId="0" fontId="240" fillId="0" borderId="0" xfId="527" applyFont="1" applyFill="1" applyAlignment="1">
      <alignment vertical="center" wrapText="1"/>
      <protection/>
    </xf>
    <xf numFmtId="0" fontId="240" fillId="0" borderId="0" xfId="527" applyFont="1" applyFill="1" applyAlignment="1">
      <alignment wrapText="1"/>
      <protection/>
    </xf>
    <xf numFmtId="0" fontId="241" fillId="0" borderId="0" xfId="527" applyFont="1" applyFill="1" applyAlignment="1">
      <alignment wrapText="1"/>
      <protection/>
    </xf>
    <xf numFmtId="0" fontId="240" fillId="0" borderId="1" xfId="527" applyFont="1" applyFill="1" applyBorder="1" applyAlignment="1">
      <alignment horizontal="right" vertical="center" wrapText="1"/>
      <protection/>
    </xf>
    <xf numFmtId="0" fontId="240" fillId="0" borderId="1" xfId="527" applyFont="1" applyFill="1" applyBorder="1" applyAlignment="1">
      <alignment vertical="center" wrapText="1"/>
      <protection/>
    </xf>
    <xf numFmtId="0" fontId="34" fillId="0" borderId="1" xfId="527" applyFont="1" applyFill="1" applyBorder="1" applyAlignment="1">
      <alignment vertical="center" wrapText="1"/>
      <protection/>
    </xf>
    <xf numFmtId="0" fontId="242" fillId="0" borderId="1" xfId="527" applyFont="1" applyFill="1" applyBorder="1" applyAlignment="1">
      <alignment vertical="center" wrapText="1"/>
      <protection/>
    </xf>
    <xf numFmtId="0" fontId="22" fillId="0" borderId="1" xfId="527" applyFont="1" applyBorder="1" applyAlignment="1">
      <alignment horizontal="center" vertical="center"/>
      <protection/>
    </xf>
    <xf numFmtId="0" fontId="242" fillId="3" borderId="1" xfId="527" applyFont="1" applyFill="1" applyBorder="1" applyAlignment="1">
      <alignment vertical="center" wrapText="1"/>
      <protection/>
    </xf>
    <xf numFmtId="0" fontId="0" fillId="60" borderId="1" xfId="527" applyFont="1" applyFill="1" applyBorder="1" applyAlignment="1">
      <alignment vertical="center" wrapText="1"/>
      <protection/>
    </xf>
    <xf numFmtId="0" fontId="46" fillId="0" borderId="1" xfId="527" applyFont="1" applyFill="1" applyBorder="1" applyAlignment="1">
      <alignment vertical="center" wrapText="1"/>
      <protection/>
    </xf>
    <xf numFmtId="16" fontId="242" fillId="0" borderId="1" xfId="527" applyNumberFormat="1" applyFont="1" applyFill="1" applyBorder="1" applyAlignment="1">
      <alignment vertical="center" wrapText="1"/>
      <protection/>
    </xf>
    <xf numFmtId="0" fontId="243" fillId="0" borderId="1" xfId="527" applyFont="1" applyFill="1" applyBorder="1" applyAlignment="1">
      <alignment horizontal="center" vertical="center" wrapText="1"/>
      <protection/>
    </xf>
    <xf numFmtId="0" fontId="2" fillId="60" borderId="1" xfId="527" applyFont="1" applyFill="1" applyBorder="1" applyAlignment="1">
      <alignment vertical="center" wrapText="1"/>
      <protection/>
    </xf>
    <xf numFmtId="0" fontId="3" fillId="0" borderId="1" xfId="527" applyFont="1" applyBorder="1" applyAlignment="1">
      <alignment horizontal="center" vertical="center"/>
      <protection/>
    </xf>
    <xf numFmtId="0" fontId="3" fillId="0" borderId="1" xfId="527" applyFont="1" applyFill="1" applyBorder="1" applyAlignment="1">
      <alignment horizontal="left" vertical="center" wrapText="1" shrinkToFit="1"/>
      <protection/>
    </xf>
    <xf numFmtId="0" fontId="2" fillId="0" borderId="0" xfId="527" applyFont="1" applyFill="1" applyAlignment="1">
      <alignment horizontal="left" wrapText="1"/>
      <protection/>
    </xf>
    <xf numFmtId="0" fontId="3" fillId="0" borderId="1" xfId="527" applyFont="1" applyFill="1" applyBorder="1" applyAlignment="1">
      <alignment horizontal="left" vertical="center" wrapText="1"/>
      <protection/>
    </xf>
    <xf numFmtId="0" fontId="6" fillId="0" borderId="0" xfId="527" applyFont="1" applyFill="1" applyBorder="1" applyAlignment="1">
      <alignment horizontal="center" vertical="center" wrapText="1"/>
      <protection/>
    </xf>
    <xf numFmtId="0" fontId="6" fillId="0" borderId="0" xfId="527" applyFont="1" applyFill="1" applyBorder="1" applyAlignment="1">
      <alignment horizontal="left" wrapText="1"/>
      <protection/>
    </xf>
    <xf numFmtId="0" fontId="6" fillId="0" borderId="0" xfId="527" applyFont="1" applyFill="1" applyBorder="1" applyAlignment="1">
      <alignment horizontal="center" wrapText="1"/>
      <protection/>
    </xf>
    <xf numFmtId="178" fontId="6" fillId="0" borderId="0" xfId="527" applyNumberFormat="1" applyFont="1" applyFill="1" applyBorder="1" applyAlignment="1">
      <alignment horizontal="center" wrapText="1"/>
      <protection/>
    </xf>
    <xf numFmtId="0" fontId="5" fillId="0" borderId="0" xfId="527" applyFont="1" applyFill="1" applyBorder="1" applyAlignment="1">
      <alignment horizontal="center" vertical="center" wrapText="1"/>
      <protection/>
    </xf>
    <xf numFmtId="0" fontId="90" fillId="0" borderId="1" xfId="527" applyFont="1" applyBorder="1" applyAlignment="1">
      <alignment vertical="center"/>
      <protection/>
    </xf>
    <xf numFmtId="0" fontId="0" fillId="0" borderId="1" xfId="527" applyFont="1" applyFill="1" applyBorder="1" applyAlignment="1">
      <alignment horizontal="right" vertical="center" wrapText="1"/>
      <protection/>
    </xf>
    <xf numFmtId="0" fontId="240" fillId="3" borderId="1" xfId="527" applyFont="1" applyFill="1" applyBorder="1" applyAlignment="1">
      <alignment vertical="center" wrapText="1"/>
      <protection/>
    </xf>
    <xf numFmtId="0" fontId="34" fillId="0" borderId="1" xfId="527" applyFont="1" applyFill="1" applyBorder="1" applyAlignment="1">
      <alignment horizontal="right" vertical="center" wrapText="1"/>
      <protection/>
    </xf>
    <xf numFmtId="0" fontId="236" fillId="0" borderId="1" xfId="527" applyFont="1" applyFill="1" applyBorder="1" applyAlignment="1">
      <alignment horizontal="left" vertical="center" wrapText="1"/>
      <protection/>
    </xf>
    <xf numFmtId="0" fontId="236" fillId="0" borderId="1" xfId="527" applyFont="1" applyFill="1" applyBorder="1" applyAlignment="1">
      <alignment horizontal="center" vertical="center" wrapText="1"/>
      <protection/>
    </xf>
    <xf numFmtId="178" fontId="236" fillId="0" borderId="1" xfId="527" applyNumberFormat="1"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xf>
    <xf numFmtId="0" fontId="10" fillId="0" borderId="0" xfId="0" applyFont="1" applyAlignment="1">
      <alignment horizontal="center" wrapText="1"/>
    </xf>
    <xf numFmtId="0" fontId="10" fillId="0" borderId="0" xfId="0" applyFont="1" applyAlignment="1">
      <alignment horizontal="center"/>
    </xf>
    <xf numFmtId="0" fontId="5" fillId="0" borderId="0" xfId="0" applyFont="1"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vertical="center" wrapText="1"/>
    </xf>
    <xf numFmtId="0" fontId="6" fillId="0" borderId="0" xfId="0" applyFont="1" applyAlignment="1">
      <alignment horizontal="center"/>
    </xf>
    <xf numFmtId="0" fontId="13" fillId="0" borderId="0" xfId="0" applyFont="1" applyFill="1" applyAlignment="1">
      <alignment horizontal="center" vertical="center" wrapText="1"/>
    </xf>
    <xf numFmtId="0" fontId="16" fillId="0" borderId="0" xfId="0" applyFont="1" applyFill="1" applyAlignment="1">
      <alignment horizontal="center" vertical="center" wrapText="1"/>
    </xf>
    <xf numFmtId="0" fontId="15" fillId="0" borderId="0" xfId="0" applyFont="1" applyFill="1" applyAlignment="1">
      <alignment horizontal="center" vertical="center" wrapText="1"/>
    </xf>
    <xf numFmtId="0" fontId="0" fillId="0" borderId="0" xfId="0" applyFont="1" applyFill="1" applyAlignment="1">
      <alignment horizontal="left"/>
    </xf>
    <xf numFmtId="0" fontId="10" fillId="0" borderId="0" xfId="0" applyFont="1" applyFill="1" applyAlignment="1">
      <alignment horizontal="center" vertical="center" wrapText="1"/>
    </xf>
    <xf numFmtId="0" fontId="6" fillId="0" borderId="0" xfId="0" applyFont="1" applyFill="1" applyAlignment="1">
      <alignment horizontal="center"/>
    </xf>
    <xf numFmtId="0" fontId="0" fillId="0" borderId="0" xfId="0" applyFont="1" applyFill="1" applyAlignment="1">
      <alignment horizontal="center"/>
    </xf>
    <xf numFmtId="0" fontId="3"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0" fillId="0" borderId="1" xfId="526" applyFont="1" applyFill="1" applyBorder="1" applyAlignment="1">
      <alignment horizontal="center" vertical="center" wrapText="1"/>
      <protection/>
    </xf>
    <xf numFmtId="0" fontId="6" fillId="0" borderId="1" xfId="526" applyFont="1" applyFill="1" applyBorder="1" applyAlignment="1">
      <alignment horizontal="center" vertical="center" wrapText="1"/>
      <protection/>
    </xf>
    <xf numFmtId="0" fontId="26" fillId="0" borderId="1" xfId="526" applyFont="1" applyFill="1" applyBorder="1" applyAlignment="1">
      <alignment horizontal="center" vertical="center" wrapText="1"/>
      <protection/>
    </xf>
    <xf numFmtId="0" fontId="26" fillId="0" borderId="1" xfId="526" applyNumberFormat="1" applyFont="1" applyFill="1" applyBorder="1" applyAlignment="1">
      <alignment horizontal="center" vertical="center" wrapText="1"/>
      <protection/>
    </xf>
    <xf numFmtId="0" fontId="29" fillId="0" borderId="1" xfId="0" applyFont="1" applyFill="1" applyBorder="1" applyAlignment="1">
      <alignment horizontal="center" vertical="center" wrapText="1"/>
    </xf>
    <xf numFmtId="174" fontId="26" fillId="0" borderId="1" xfId="526" applyNumberFormat="1" applyFont="1" applyFill="1" applyBorder="1" applyAlignment="1">
      <alignment horizontal="center" vertical="center" wrapText="1"/>
      <protection/>
    </xf>
    <xf numFmtId="0" fontId="0" fillId="0" borderId="0" xfId="0" applyFont="1" applyAlignment="1">
      <alignment horizontal="left"/>
    </xf>
    <xf numFmtId="0" fontId="0" fillId="0" borderId="1" xfId="0" applyFont="1" applyBorder="1" applyAlignment="1">
      <alignment horizontal="center"/>
    </xf>
    <xf numFmtId="0" fontId="10" fillId="0" borderId="3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22" fillId="0" borderId="0" xfId="0" applyFont="1" applyAlignment="1">
      <alignment horizontal="center"/>
    </xf>
    <xf numFmtId="0" fontId="6" fillId="0" borderId="40" xfId="0" applyFont="1" applyBorder="1" applyAlignment="1">
      <alignment horizontal="center"/>
    </xf>
    <xf numFmtId="0" fontId="26" fillId="0" borderId="1" xfId="0" applyFont="1" applyBorder="1" applyAlignment="1">
      <alignment horizontal="center" vertical="center" wrapText="1"/>
    </xf>
    <xf numFmtId="0" fontId="22"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xf>
    <xf numFmtId="0" fontId="9" fillId="0" borderId="0" xfId="0" applyFont="1" applyFill="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41" fillId="0" borderId="40" xfId="0" applyFont="1" applyFill="1" applyBorder="1" applyAlignment="1">
      <alignment horizontal="center"/>
    </xf>
    <xf numFmtId="0" fontId="13" fillId="0" borderId="0" xfId="0" applyFont="1" applyFill="1" applyAlignment="1">
      <alignment horizontal="left" vertical="center"/>
    </xf>
    <xf numFmtId="0" fontId="13" fillId="0" borderId="0" xfId="504" applyFont="1" applyFill="1" applyAlignment="1">
      <alignment horizontal="center" vertical="center" wrapText="1"/>
      <protection/>
    </xf>
    <xf numFmtId="0" fontId="16" fillId="0" borderId="0" xfId="504" applyFont="1" applyFill="1" applyAlignment="1">
      <alignment horizontal="center" vertical="center" wrapText="1"/>
      <protection/>
    </xf>
    <xf numFmtId="0" fontId="17" fillId="0" borderId="0" xfId="504" applyFont="1" applyFill="1" applyAlignment="1">
      <alignment horizontal="center" vertical="center" wrapText="1"/>
      <protection/>
    </xf>
    <xf numFmtId="0" fontId="40" fillId="0" borderId="6" xfId="504" applyFont="1" applyFill="1" applyBorder="1" applyAlignment="1">
      <alignment horizontal="right" vertical="center" wrapText="1"/>
      <protection/>
    </xf>
    <xf numFmtId="0" fontId="3" fillId="0" borderId="1" xfId="527" applyFont="1" applyFill="1" applyBorder="1" applyAlignment="1">
      <alignment horizontal="center" vertical="center" wrapText="1" shrinkToFit="1"/>
      <protection/>
    </xf>
    <xf numFmtId="0" fontId="3" fillId="0" borderId="1" xfId="527" applyFont="1" applyFill="1" applyBorder="1" applyAlignment="1">
      <alignment horizontal="center" vertical="center" wrapText="1"/>
      <protection/>
    </xf>
    <xf numFmtId="178" fontId="3" fillId="0" borderId="1" xfId="527" applyNumberFormat="1" applyFont="1" applyFill="1" applyBorder="1" applyAlignment="1">
      <alignment horizontal="center" vertical="center" wrapText="1"/>
      <protection/>
    </xf>
    <xf numFmtId="0" fontId="2" fillId="0" borderId="0" xfId="527" applyFont="1" applyFill="1" applyAlignment="1">
      <alignment horizontal="center" vertical="center" wrapText="1"/>
      <protection/>
    </xf>
    <xf numFmtId="178" fontId="3" fillId="0" borderId="1" xfId="527" applyNumberFormat="1" applyFont="1" applyFill="1" applyBorder="1" applyAlignment="1">
      <alignment horizontal="center" vertical="center" wrapText="1" shrinkToFit="1"/>
      <protection/>
    </xf>
    <xf numFmtId="0" fontId="3" fillId="0" borderId="32" xfId="527" applyFont="1" applyBorder="1" applyAlignment="1">
      <alignment horizontal="center" vertical="center" wrapText="1"/>
      <protection/>
    </xf>
    <xf numFmtId="0" fontId="3" fillId="0" borderId="43" xfId="527" applyFont="1" applyBorder="1" applyAlignment="1">
      <alignment horizontal="center" vertical="center" wrapText="1"/>
      <protection/>
    </xf>
    <xf numFmtId="0" fontId="3" fillId="0" borderId="8" xfId="527" applyFont="1" applyBorder="1" applyAlignment="1">
      <alignment horizontal="center" vertical="center" wrapText="1"/>
      <protection/>
    </xf>
    <xf numFmtId="0" fontId="0" fillId="0" borderId="0" xfId="527" applyFont="1" applyFill="1" applyAlignment="1">
      <alignment horizontal="center" vertical="center" wrapText="1"/>
      <protection/>
    </xf>
    <xf numFmtId="0" fontId="2" fillId="0" borderId="32"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908">
    <cellStyle name="Normal" xfId="0"/>
    <cellStyle name="_x0001_" xfId="15"/>
    <cellStyle name="          &#13;&#10;shell=progman.exe&#13;&#10;m" xfId="16"/>
    <cellStyle name="&#13;&#10;JournalTemplate=C:\COMFO\CTALK\JOURSTD.TPL&#13;&#10;LbStateAddress=3 3 0 251 1 89 2 311&#13;&#10;LbStateJou" xfId="17"/>
    <cellStyle name="#,##0" xfId="18"/>
    <cellStyle name="." xfId="19"/>
    <cellStyle name=".d©y" xfId="20"/>
    <cellStyle name="??" xfId="21"/>
    <cellStyle name="?? [0.00]_ Att. 1- Cover" xfId="22"/>
    <cellStyle name="?? [0]" xfId="23"/>
    <cellStyle name="?_x001D_??%U©÷u&amp;H©÷9_x0008_? s&#10;_x0007__x0001__x0001_" xfId="24"/>
    <cellStyle name="???? [0.00]_      " xfId="25"/>
    <cellStyle name="??????" xfId="26"/>
    <cellStyle name="????_      " xfId="27"/>
    <cellStyle name="???[0]_?? DI" xfId="28"/>
    <cellStyle name="???_?? DI" xfId="29"/>
    <cellStyle name="??[0]_BRE" xfId="30"/>
    <cellStyle name="??_      " xfId="31"/>
    <cellStyle name="??A? [0]_laroux_1_¢¬???¢â? " xfId="32"/>
    <cellStyle name="??A?_laroux_1_¢¬???¢â? " xfId="33"/>
    <cellStyle name="?¡±¢¥?_?¨ù??¢´¢¥_¢¬???¢â? " xfId="34"/>
    <cellStyle name="?ðÇ%U?&amp;H?_x0008_?s&#10;_x0007__x0001__x0001_" xfId="35"/>
    <cellStyle name="[0]_Chi phÝ kh¸c_V" xfId="36"/>
    <cellStyle name="_1 TONG HOP - CA NA" xfId="37"/>
    <cellStyle name="_Bang Chi tieu (2)" xfId="38"/>
    <cellStyle name="_Bao Cao thang 1" xfId="39"/>
    <cellStyle name="_BAO GIA NGAY 24-10-08 (co dam)" xfId="40"/>
    <cellStyle name="_Bieu bao cao von TPCP gd 2003-2010(18.5)" xfId="41"/>
    <cellStyle name="_Bieu chung trai phieu chinh phu giai doan 2003-2010" xfId="42"/>
    <cellStyle name="_Book1" xfId="43"/>
    <cellStyle name="_Book1_Bieu bao cao von TPCP gd 2003-2010(18.5)" xfId="44"/>
    <cellStyle name="_Book1_Kh ql62 (2010) 11-09" xfId="45"/>
    <cellStyle name="_Book1_tongket2003-2010 Kg Vu DP" xfId="46"/>
    <cellStyle name="_C.cong+B.luong-Sanluong" xfId="47"/>
    <cellStyle name="_CAI TAO BEP AN" xfId="48"/>
    <cellStyle name="_DO-D1500-KHONG CO TRONG DT" xfId="49"/>
    <cellStyle name="_duong GT di phong HTKTsua" xfId="50"/>
    <cellStyle name="_Duyet TK thay đôi" xfId="51"/>
    <cellStyle name="_GOITHAUSO2" xfId="52"/>
    <cellStyle name="_GOITHAUSO3" xfId="53"/>
    <cellStyle name="_GOITHAUSO4" xfId="54"/>
    <cellStyle name="_HaHoa_TDT_DienCSang" xfId="55"/>
    <cellStyle name="_HaHoa19-5-07" xfId="56"/>
    <cellStyle name="_KL_K.C_mat_duong" xfId="57"/>
    <cellStyle name="_KT (2)" xfId="58"/>
    <cellStyle name="_KT (2)_1" xfId="59"/>
    <cellStyle name="_KT (2)_2" xfId="60"/>
    <cellStyle name="_KT (2)_2_TG-TH" xfId="61"/>
    <cellStyle name="_KT (2)_2_TG-TH_BANG TONG HOP TINH HINH THANH QUYET TOAN (MOI I)" xfId="62"/>
    <cellStyle name="_KT (2)_2_TG-TH_BAO GIA NGAY 24-10-08 (co dam)" xfId="63"/>
    <cellStyle name="_KT (2)_2_TG-TH_Book1" xfId="64"/>
    <cellStyle name="_KT (2)_2_TG-TH_Book1_1" xfId="65"/>
    <cellStyle name="_KT (2)_2_TG-TH_CAU Khanh Nam(Thi Cong)" xfId="66"/>
    <cellStyle name="_KT (2)_2_TG-TH_DU TRU VAT TU" xfId="67"/>
    <cellStyle name="_KT (2)_2_TG-TH_ÿÿÿÿÿ" xfId="68"/>
    <cellStyle name="_KT (2)_3" xfId="69"/>
    <cellStyle name="_KT (2)_3_TG-TH" xfId="70"/>
    <cellStyle name="_KT (2)_3_TG-TH_PERSONAL" xfId="71"/>
    <cellStyle name="_KT (2)_3_TG-TH_PERSONAL_Book1" xfId="72"/>
    <cellStyle name="_KT (2)_3_TG-TH_PERSONAL_Tong hop KHCB 2001" xfId="73"/>
    <cellStyle name="_KT (2)_4" xfId="74"/>
    <cellStyle name="_KT (2)_4_BANG TONG HOP TINH HINH THANH QUYET TOAN (MOI I)" xfId="75"/>
    <cellStyle name="_KT (2)_4_BAO GIA NGAY 24-10-08 (co dam)" xfId="76"/>
    <cellStyle name="_KT (2)_4_Book1" xfId="77"/>
    <cellStyle name="_KT (2)_4_Book1_1" xfId="78"/>
    <cellStyle name="_KT (2)_4_CAU Khanh Nam(Thi Cong)" xfId="79"/>
    <cellStyle name="_KT (2)_4_DU TRU VAT TU" xfId="80"/>
    <cellStyle name="_KT (2)_4_TG-TH" xfId="81"/>
    <cellStyle name="_KT (2)_4_ÿÿÿÿÿ" xfId="82"/>
    <cellStyle name="_KT (2)_5" xfId="83"/>
    <cellStyle name="_KT (2)_5_BANG TONG HOP TINH HINH THANH QUYET TOAN (MOI I)" xfId="84"/>
    <cellStyle name="_KT (2)_5_BAO GIA NGAY 24-10-08 (co dam)" xfId="85"/>
    <cellStyle name="_KT (2)_5_Book1" xfId="86"/>
    <cellStyle name="_KT (2)_5_Book1_1" xfId="87"/>
    <cellStyle name="_KT (2)_5_CAU Khanh Nam(Thi Cong)" xfId="88"/>
    <cellStyle name="_KT (2)_5_DU TRU VAT TU" xfId="89"/>
    <cellStyle name="_KT (2)_5_ÿÿÿÿÿ" xfId="90"/>
    <cellStyle name="_KT (2)_PERSONAL" xfId="91"/>
    <cellStyle name="_KT (2)_PERSONAL_Book1" xfId="92"/>
    <cellStyle name="_KT (2)_PERSONAL_Tong hop KHCB 2001" xfId="93"/>
    <cellStyle name="_KT (2)_TG-TH" xfId="94"/>
    <cellStyle name="_KT_TG" xfId="95"/>
    <cellStyle name="_KT_TG_1" xfId="96"/>
    <cellStyle name="_KT_TG_1_BANG TONG HOP TINH HINH THANH QUYET TOAN (MOI I)" xfId="97"/>
    <cellStyle name="_KT_TG_1_BAO GIA NGAY 24-10-08 (co dam)" xfId="98"/>
    <cellStyle name="_KT_TG_1_Book1" xfId="99"/>
    <cellStyle name="_KT_TG_1_Book1_1" xfId="100"/>
    <cellStyle name="_KT_TG_1_CAU Khanh Nam(Thi Cong)" xfId="101"/>
    <cellStyle name="_KT_TG_1_DU TRU VAT TU" xfId="102"/>
    <cellStyle name="_KT_TG_1_ÿÿÿÿÿ" xfId="103"/>
    <cellStyle name="_KT_TG_2" xfId="104"/>
    <cellStyle name="_KT_TG_2_BANG TONG HOP TINH HINH THANH QUYET TOAN (MOI I)" xfId="105"/>
    <cellStyle name="_KT_TG_2_BAO GIA NGAY 24-10-08 (co dam)" xfId="106"/>
    <cellStyle name="_KT_TG_2_Book1" xfId="107"/>
    <cellStyle name="_KT_TG_2_Book1_1" xfId="108"/>
    <cellStyle name="_KT_TG_2_CAU Khanh Nam(Thi Cong)" xfId="109"/>
    <cellStyle name="_KT_TG_2_DU TRU VAT TU" xfId="110"/>
    <cellStyle name="_KT_TG_2_ÿÿÿÿÿ" xfId="111"/>
    <cellStyle name="_KT_TG_3" xfId="112"/>
    <cellStyle name="_KT_TG_4" xfId="113"/>
    <cellStyle name="_Kh ql62 (2010) 11-09" xfId="114"/>
    <cellStyle name="_MauThanTKKT-goi7-DonGia2143(vl t7)" xfId="115"/>
    <cellStyle name="_Nhu cau von ung truoc 2011 Tha h Hoa + Nge An gui TW" xfId="116"/>
    <cellStyle name="_PERSONAL" xfId="117"/>
    <cellStyle name="_PERSONAL_Book1" xfId="118"/>
    <cellStyle name="_PERSONAL_Tong hop KHCB 2001" xfId="119"/>
    <cellStyle name="_Q TOAN  SCTX QL.62 QUI I ( oanh)" xfId="120"/>
    <cellStyle name="_Q TOAN  SCTX QL.62 QUI II ( oanh)" xfId="121"/>
    <cellStyle name="_QT SCTXQL62_QT1 (Cty QL)" xfId="122"/>
    <cellStyle name="_Sheet1" xfId="123"/>
    <cellStyle name="_Sheet2" xfId="124"/>
    <cellStyle name="_TG-TH" xfId="125"/>
    <cellStyle name="_TG-TH_1" xfId="126"/>
    <cellStyle name="_TG-TH_1_BANG TONG HOP TINH HINH THANH QUYET TOAN (MOI I)" xfId="127"/>
    <cellStyle name="_TG-TH_1_BAO GIA NGAY 24-10-08 (co dam)" xfId="128"/>
    <cellStyle name="_TG-TH_1_Book1" xfId="129"/>
    <cellStyle name="_TG-TH_1_Book1_1" xfId="130"/>
    <cellStyle name="_TG-TH_1_CAU Khanh Nam(Thi Cong)" xfId="131"/>
    <cellStyle name="_TG-TH_1_DU TRU VAT TU" xfId="132"/>
    <cellStyle name="_TG-TH_1_ÿÿÿÿÿ" xfId="133"/>
    <cellStyle name="_TG-TH_2" xfId="134"/>
    <cellStyle name="_TG-TH_2_BANG TONG HOP TINH HINH THANH QUYET TOAN (MOI I)" xfId="135"/>
    <cellStyle name="_TG-TH_2_BAO GIA NGAY 24-10-08 (co dam)" xfId="136"/>
    <cellStyle name="_TG-TH_2_Book1" xfId="137"/>
    <cellStyle name="_TG-TH_2_Book1_1" xfId="138"/>
    <cellStyle name="_TG-TH_2_CAU Khanh Nam(Thi Cong)" xfId="139"/>
    <cellStyle name="_TG-TH_2_DU TRU VAT TU" xfId="140"/>
    <cellStyle name="_TG-TH_2_ÿÿÿÿÿ" xfId="141"/>
    <cellStyle name="_TG-TH_3" xfId="142"/>
    <cellStyle name="_TG-TH_4" xfId="143"/>
    <cellStyle name="_Tong dutoan PP LAHAI" xfId="144"/>
    <cellStyle name="_tongket2003-2010 Kg Vu DP" xfId="145"/>
    <cellStyle name="_ung truoc 2011 NSTW Thanh Hoa + Nge An gui Thu 12-5" xfId="146"/>
    <cellStyle name="_ung truoc cua long an (6-5-2010)" xfId="147"/>
    <cellStyle name="_Ung von nam 2011 vung TNB - Doan Cong tac (12-5-2010)" xfId="148"/>
    <cellStyle name="_ÿÿÿÿÿ" xfId="149"/>
    <cellStyle name="_ÿÿÿÿÿ_Kh ql62 (2010) 11-09" xfId="150"/>
    <cellStyle name="~1" xfId="151"/>
    <cellStyle name="’Ê‰Ý [0.00]_laroux" xfId="152"/>
    <cellStyle name="’Ê‰Ý_laroux" xfId="153"/>
    <cellStyle name="•W?_Format" xfId="154"/>
    <cellStyle name="•W€_¯–ì" xfId="155"/>
    <cellStyle name="•W_¯–ì" xfId="156"/>
    <cellStyle name="W_MARINE" xfId="157"/>
    <cellStyle name="0" xfId="158"/>
    <cellStyle name="0%" xfId="159"/>
    <cellStyle name="0.0" xfId="160"/>
    <cellStyle name="0.0%" xfId="161"/>
    <cellStyle name="0.00" xfId="162"/>
    <cellStyle name="0.00%" xfId="163"/>
    <cellStyle name="1" xfId="164"/>
    <cellStyle name="1_BAO GIA NGAY 24-10-08 (co dam)" xfId="165"/>
    <cellStyle name="1_Book1" xfId="166"/>
    <cellStyle name="1_Book1_1" xfId="167"/>
    <cellStyle name="1_Cau thuy dien Ban La (Cu Anh)" xfId="168"/>
    <cellStyle name="1_Du toan 558 (Km17+508.12 - Km 22)" xfId="169"/>
    <cellStyle name="1_Gia_VLQL48_duyet " xfId="170"/>
    <cellStyle name="1_KlQdinhduyet" xfId="171"/>
    <cellStyle name="1_Kh ql62 (2010) 11-09" xfId="172"/>
    <cellStyle name="1_TRUNG PMU 5" xfId="173"/>
    <cellStyle name="1_ÿÿÿÿÿ" xfId="174"/>
    <cellStyle name="1_ÿÿÿÿÿ_Bieu tong hop nhu cau ung 2011 da chon loc -Mien nui" xfId="175"/>
    <cellStyle name="1_ÿÿÿÿÿ_Kh ql62 (2010) 11-09" xfId="176"/>
    <cellStyle name="18" xfId="177"/>
    <cellStyle name="¹éºÐÀ²_      " xfId="178"/>
    <cellStyle name="2" xfId="179"/>
    <cellStyle name="2_Book1" xfId="180"/>
    <cellStyle name="2_Book1_1" xfId="181"/>
    <cellStyle name="2_Cau thuy dien Ban La (Cu Anh)" xfId="182"/>
    <cellStyle name="2_Du toan 558 (Km17+508.12 - Km 22)" xfId="183"/>
    <cellStyle name="2_Gia_VLQL48_duyet " xfId="184"/>
    <cellStyle name="2_KlQdinhduyet" xfId="185"/>
    <cellStyle name="2_TRUNG PMU 5" xfId="186"/>
    <cellStyle name="2_ÿÿÿÿÿ" xfId="187"/>
    <cellStyle name="2_ÿÿÿÿÿ_Bieu tong hop nhu cau ung 2011 da chon loc -Mien nui" xfId="188"/>
    <cellStyle name="20" xfId="189"/>
    <cellStyle name="20% - Accent1" xfId="190"/>
    <cellStyle name="20% - Accent2" xfId="191"/>
    <cellStyle name="20% - Accent3" xfId="192"/>
    <cellStyle name="20% - Accent4" xfId="193"/>
    <cellStyle name="20% - Accent5" xfId="194"/>
    <cellStyle name="20% - Accent6" xfId="195"/>
    <cellStyle name="-2001" xfId="196"/>
    <cellStyle name="3" xfId="197"/>
    <cellStyle name="3_Book1" xfId="198"/>
    <cellStyle name="3_Book1_1" xfId="199"/>
    <cellStyle name="3_Cau thuy dien Ban La (Cu Anh)" xfId="200"/>
    <cellStyle name="3_Du toan 558 (Km17+508.12 - Km 22)" xfId="201"/>
    <cellStyle name="3_Gia_VLQL48_duyet " xfId="202"/>
    <cellStyle name="3_KlQdinhduyet" xfId="203"/>
    <cellStyle name="3_ÿÿÿÿÿ" xfId="204"/>
    <cellStyle name="4" xfId="205"/>
    <cellStyle name="4_Book1" xfId="206"/>
    <cellStyle name="4_Book1_1" xfId="207"/>
    <cellStyle name="4_Cau thuy dien Ban La (Cu Anh)" xfId="208"/>
    <cellStyle name="4_Du toan 558 (Km17+508.12 - Km 22)" xfId="209"/>
    <cellStyle name="4_Gia_VLQL48_duyet " xfId="210"/>
    <cellStyle name="4_KlQdinhduyet" xfId="211"/>
    <cellStyle name="4_ÿÿÿÿÿ" xfId="212"/>
    <cellStyle name="40% - Accent1" xfId="213"/>
    <cellStyle name="40% - Accent2" xfId="214"/>
    <cellStyle name="40% - Accent3" xfId="215"/>
    <cellStyle name="40% - Accent4" xfId="216"/>
    <cellStyle name="40% - Accent5" xfId="217"/>
    <cellStyle name="40% - Accent6" xfId="218"/>
    <cellStyle name="6" xfId="219"/>
    <cellStyle name="6_Bieu bao cao von TPCP gd 2003-2010(18.5)" xfId="220"/>
    <cellStyle name="6_tongket2003-2010 Kg Vu DP" xfId="221"/>
    <cellStyle name="60% - Accent1" xfId="222"/>
    <cellStyle name="60% - Accent2" xfId="223"/>
    <cellStyle name="60% - Accent3" xfId="224"/>
    <cellStyle name="60% - Accent4" xfId="225"/>
    <cellStyle name="60% - Accent5" xfId="226"/>
    <cellStyle name="60% - Accent6" xfId="227"/>
    <cellStyle name="9" xfId="228"/>
    <cellStyle name="Accent1" xfId="229"/>
    <cellStyle name="Accent2" xfId="230"/>
    <cellStyle name="Accent3" xfId="231"/>
    <cellStyle name="Accent4" xfId="232"/>
    <cellStyle name="Accent5" xfId="233"/>
    <cellStyle name="Accent6" xfId="234"/>
    <cellStyle name="ÅëÈ­ [0]_      " xfId="235"/>
    <cellStyle name="AeE­ [0]_INQUIRY ¿?¾÷AßAø " xfId="236"/>
    <cellStyle name="ÅëÈ­ [0]_L601CPT" xfId="237"/>
    <cellStyle name="ÅëÈ­_      " xfId="238"/>
    <cellStyle name="AeE­_INQUIRY ¿?¾÷AßAø " xfId="239"/>
    <cellStyle name="ÅëÈ­_L601CPT" xfId="240"/>
    <cellStyle name="args.style" xfId="241"/>
    <cellStyle name="at" xfId="242"/>
    <cellStyle name="ÄÞ¸¶ [0]_      " xfId="243"/>
    <cellStyle name="AÞ¸¶ [0]_INQUIRY ¿?¾÷AßAø " xfId="244"/>
    <cellStyle name="ÄÞ¸¶ [0]_L601CPT" xfId="245"/>
    <cellStyle name="ÄÞ¸¶_      " xfId="246"/>
    <cellStyle name="AÞ¸¶_INQUIRY ¿?¾÷AßAø " xfId="247"/>
    <cellStyle name="ÄÞ¸¶_L601CPT" xfId="248"/>
    <cellStyle name="AutoFormat Options" xfId="249"/>
    <cellStyle name="Bad" xfId="250"/>
    <cellStyle name="Bangchu" xfId="251"/>
    <cellStyle name="Body" xfId="252"/>
    <cellStyle name="C?AØ_¿?¾÷CoE² " xfId="253"/>
    <cellStyle name="C~1" xfId="254"/>
    <cellStyle name="Ç¥ÁØ_      " xfId="255"/>
    <cellStyle name="C￥AØ_¿μ¾÷CoE² " xfId="256"/>
    <cellStyle name="Ç¥ÁØ_±¸¹Ì´ëÃ¥" xfId="257"/>
    <cellStyle name="C￥AØ_Sheet1_¿μ¾÷CoE² " xfId="258"/>
    <cellStyle name="Ç¥ÁØ_ÿÿÿÿÿÿ_4_ÃÑÇÕ°è " xfId="259"/>
    <cellStyle name="Calc Currency (0)" xfId="260"/>
    <cellStyle name="Calc Currency (2)" xfId="261"/>
    <cellStyle name="Calc Percent (0)" xfId="262"/>
    <cellStyle name="Calc Percent (1)" xfId="263"/>
    <cellStyle name="Calc Percent (2)" xfId="264"/>
    <cellStyle name="Calc Units (0)" xfId="265"/>
    <cellStyle name="Calc Units (1)" xfId="266"/>
    <cellStyle name="Calc Units (2)" xfId="267"/>
    <cellStyle name="Calculation" xfId="268"/>
    <cellStyle name="category" xfId="269"/>
    <cellStyle name="Cerrency_Sheet2_XANGDAU" xfId="270"/>
    <cellStyle name="Col Heads" xfId="271"/>
    <cellStyle name="Comma" xfId="272"/>
    <cellStyle name="Comma  - Style1" xfId="273"/>
    <cellStyle name="Comma  - Style2" xfId="274"/>
    <cellStyle name="Comma  - Style3" xfId="275"/>
    <cellStyle name="Comma  - Style4" xfId="276"/>
    <cellStyle name="Comma  - Style5" xfId="277"/>
    <cellStyle name="Comma  - Style6" xfId="278"/>
    <cellStyle name="Comma  - Style7" xfId="279"/>
    <cellStyle name="Comma  - Style8" xfId="280"/>
    <cellStyle name="Comma [0]" xfId="281"/>
    <cellStyle name="Comma [00]" xfId="282"/>
    <cellStyle name="Comma 2" xfId="283"/>
    <cellStyle name="Comma 2 2" xfId="284"/>
    <cellStyle name="Comma 2 2 2" xfId="285"/>
    <cellStyle name="Comma 2 2 3" xfId="286"/>
    <cellStyle name="Comma 2 2 4" xfId="287"/>
    <cellStyle name="Comma 2 3" xfId="288"/>
    <cellStyle name="Comma 2 4" xfId="289"/>
    <cellStyle name="Comma 3" xfId="290"/>
    <cellStyle name="Comma 4" xfId="291"/>
    <cellStyle name="Comma 4 2" xfId="292"/>
    <cellStyle name="Comma 5" xfId="293"/>
    <cellStyle name="Comma 5 2" xfId="294"/>
    <cellStyle name="Comma 6" xfId="295"/>
    <cellStyle name="Comma 6 2" xfId="296"/>
    <cellStyle name="Comma 7" xfId="297"/>
    <cellStyle name="comma zerodec" xfId="298"/>
    <cellStyle name="Comma,0" xfId="299"/>
    <cellStyle name="Comma,1" xfId="300"/>
    <cellStyle name="Comma,2" xfId="301"/>
    <cellStyle name="Comma0" xfId="302"/>
    <cellStyle name="cong" xfId="303"/>
    <cellStyle name="Copied" xfId="304"/>
    <cellStyle name="COST1" xfId="305"/>
    <cellStyle name="Cࡵrrency_Sheet1_PRODUCTĠ" xfId="306"/>
    <cellStyle name="Currency" xfId="307"/>
    <cellStyle name="Currency [0]" xfId="308"/>
    <cellStyle name="Currency [00]" xfId="309"/>
    <cellStyle name="Currency,0" xfId="310"/>
    <cellStyle name="Currency,2" xfId="311"/>
    <cellStyle name="Currency0" xfId="312"/>
    <cellStyle name="Currency1" xfId="313"/>
    <cellStyle name="Check Cell" xfId="314"/>
    <cellStyle name="Chi phÝ kh¸c_Book1" xfId="315"/>
    <cellStyle name="CHUONG" xfId="316"/>
    <cellStyle name="D1" xfId="317"/>
    <cellStyle name="Dan" xfId="318"/>
    <cellStyle name="Date" xfId="319"/>
    <cellStyle name="Date Short" xfId="320"/>
    <cellStyle name="Date_Book1" xfId="321"/>
    <cellStyle name="daude" xfId="322"/>
    <cellStyle name="Dezimal [0]_35ERI8T2gbIEMixb4v26icuOo" xfId="323"/>
    <cellStyle name="Dezimal_35ERI8T2gbIEMixb4v26icuOo" xfId="324"/>
    <cellStyle name="Dg" xfId="325"/>
    <cellStyle name="Dgia" xfId="326"/>
    <cellStyle name="Dollar (zero dec)" xfId="327"/>
    <cellStyle name="Don gia" xfId="328"/>
    <cellStyle name="Dung" xfId="329"/>
    <cellStyle name="Dziesi?tny [0]_Invoices2001Slovakia" xfId="330"/>
    <cellStyle name="Dziesi?tny_Invoices2001Slovakia" xfId="331"/>
    <cellStyle name="Dziesietny [0]_Invoices2001Slovakia" xfId="332"/>
    <cellStyle name="Dziesiętny [0]_Invoices2001Slovakia" xfId="333"/>
    <cellStyle name="Dziesietny [0]_Invoices2001Slovakia_01_Nha so 1_Dien" xfId="334"/>
    <cellStyle name="Dziesiętny [0]_Invoices2001Slovakia_01_Nha so 1_Dien" xfId="335"/>
    <cellStyle name="Dziesietny [0]_Invoices2001Slovakia_10_Nha so 10_Dien1" xfId="336"/>
    <cellStyle name="Dziesiętny [0]_Invoices2001Slovakia_10_Nha so 10_Dien1" xfId="337"/>
    <cellStyle name="Dziesietny [0]_Invoices2001Slovakia_Bieu bao cao von TPCP gd 2003-2010(18.5)" xfId="338"/>
    <cellStyle name="Dziesiętny [0]_Invoices2001Slovakia_Book1" xfId="339"/>
    <cellStyle name="Dziesietny [0]_Invoices2001Slovakia_Book1_1" xfId="340"/>
    <cellStyle name="Dziesiętny [0]_Invoices2001Slovakia_Book1_1" xfId="341"/>
    <cellStyle name="Dziesietny [0]_Invoices2001Slovakia_Book1_1_Book1" xfId="342"/>
    <cellStyle name="Dziesiętny [0]_Invoices2001Slovakia_Book1_1_Book1" xfId="343"/>
    <cellStyle name="Dziesietny [0]_Invoices2001Slovakia_Book1_2" xfId="344"/>
    <cellStyle name="Dziesiętny [0]_Invoices2001Slovakia_Book1_2" xfId="345"/>
    <cellStyle name="Dziesietny [0]_Invoices2001Slovakia_Book1_Nhu cau von ung truoc 2011 Tha h Hoa + Nge An gui TW" xfId="346"/>
    <cellStyle name="Dziesiętny [0]_Invoices2001Slovakia_Book1_Nhu cau von ung truoc 2011 Tha h Hoa + Nge An gui TW" xfId="347"/>
    <cellStyle name="Dziesietny [0]_Invoices2001Slovakia_Book1_Tong hop Cac tuyen(9-1-06)" xfId="348"/>
    <cellStyle name="Dziesiętny [0]_Invoices2001Slovakia_Book1_Tong hop Cac tuyen(9-1-06)" xfId="349"/>
    <cellStyle name="Dziesietny [0]_Invoices2001Slovakia_Book1_ung truoc 2011 NSTW Thanh Hoa + Nge An gui Thu 12-5" xfId="350"/>
    <cellStyle name="Dziesiętny [0]_Invoices2001Slovakia_Book1_ung truoc 2011 NSTW Thanh Hoa + Nge An gui Thu 12-5" xfId="351"/>
    <cellStyle name="Dziesietny [0]_Invoices2001Slovakia_d-uong+TDT" xfId="352"/>
    <cellStyle name="Dziesiętny [0]_Invoices2001Slovakia_Nhµ ®Ó xe" xfId="353"/>
    <cellStyle name="Dziesietny [0]_Invoices2001Slovakia_Nha bao ve(28-7-05)" xfId="354"/>
    <cellStyle name="Dziesiętny [0]_Invoices2001Slovakia_Nha bao ve(28-7-05)" xfId="355"/>
    <cellStyle name="Dziesietny [0]_Invoices2001Slovakia_NHA de xe nguyen du" xfId="356"/>
    <cellStyle name="Dziesiętny [0]_Invoices2001Slovakia_NHA de xe nguyen du" xfId="357"/>
    <cellStyle name="Dziesietny [0]_Invoices2001Slovakia_Nhalamviec VTC(25-1-05)" xfId="358"/>
    <cellStyle name="Dziesiętny [0]_Invoices2001Slovakia_Nhalamviec VTC(25-1-05)" xfId="359"/>
    <cellStyle name="Dziesietny [0]_Invoices2001Slovakia_Nhu cau von ung truoc 2011 Tha h Hoa + Nge An gui TW" xfId="360"/>
    <cellStyle name="Dziesiętny [0]_Invoices2001Slovakia_TDT KHANH HOA" xfId="361"/>
    <cellStyle name="Dziesietny [0]_Invoices2001Slovakia_TDT KHANH HOA_Tong hop Cac tuyen(9-1-06)" xfId="362"/>
    <cellStyle name="Dziesiętny [0]_Invoices2001Slovakia_TDT KHANH HOA_Tong hop Cac tuyen(9-1-06)" xfId="363"/>
    <cellStyle name="Dziesietny [0]_Invoices2001Slovakia_TDT quangngai" xfId="364"/>
    <cellStyle name="Dziesiętny [0]_Invoices2001Slovakia_TDT quangngai" xfId="365"/>
    <cellStyle name="Dziesietny [0]_Invoices2001Slovakia_TMDT(10-5-06)" xfId="366"/>
    <cellStyle name="Dziesietny_Invoices2001Slovakia" xfId="367"/>
    <cellStyle name="Dziesiętny_Invoices2001Slovakia" xfId="368"/>
    <cellStyle name="Dziesietny_Invoices2001Slovakia_01_Nha so 1_Dien" xfId="369"/>
    <cellStyle name="Dziesiętny_Invoices2001Slovakia_01_Nha so 1_Dien" xfId="370"/>
    <cellStyle name="Dziesietny_Invoices2001Slovakia_10_Nha so 10_Dien1" xfId="371"/>
    <cellStyle name="Dziesiętny_Invoices2001Slovakia_10_Nha so 10_Dien1" xfId="372"/>
    <cellStyle name="Dziesietny_Invoices2001Slovakia_Bieu bao cao von TPCP gd 2003-2010(18.5)" xfId="373"/>
    <cellStyle name="Dziesiętny_Invoices2001Slovakia_Book1" xfId="374"/>
    <cellStyle name="Dziesietny_Invoices2001Slovakia_Book1_1" xfId="375"/>
    <cellStyle name="Dziesiętny_Invoices2001Slovakia_Book1_1" xfId="376"/>
    <cellStyle name="Dziesietny_Invoices2001Slovakia_Book1_1_Book1" xfId="377"/>
    <cellStyle name="Dziesiętny_Invoices2001Slovakia_Book1_1_Book1" xfId="378"/>
    <cellStyle name="Dziesietny_Invoices2001Slovakia_Book1_2" xfId="379"/>
    <cellStyle name="Dziesiętny_Invoices2001Slovakia_Book1_2" xfId="380"/>
    <cellStyle name="Dziesietny_Invoices2001Slovakia_Book1_Nhu cau von ung truoc 2011 Tha h Hoa + Nge An gui TW" xfId="381"/>
    <cellStyle name="Dziesiętny_Invoices2001Slovakia_Book1_Nhu cau von ung truoc 2011 Tha h Hoa + Nge An gui TW" xfId="382"/>
    <cellStyle name="Dziesietny_Invoices2001Slovakia_Book1_Tong hop Cac tuyen(9-1-06)" xfId="383"/>
    <cellStyle name="Dziesiętny_Invoices2001Slovakia_Book1_Tong hop Cac tuyen(9-1-06)" xfId="384"/>
    <cellStyle name="Dziesietny_Invoices2001Slovakia_Book1_ung truoc 2011 NSTW Thanh Hoa + Nge An gui Thu 12-5" xfId="385"/>
    <cellStyle name="Dziesiętny_Invoices2001Slovakia_Book1_ung truoc 2011 NSTW Thanh Hoa + Nge An gui Thu 12-5" xfId="386"/>
    <cellStyle name="Dziesietny_Invoices2001Slovakia_d-uong+TDT" xfId="387"/>
    <cellStyle name="Dziesiętny_Invoices2001Slovakia_Nhµ ®Ó xe" xfId="388"/>
    <cellStyle name="Dziesietny_Invoices2001Slovakia_Nha bao ve(28-7-05)" xfId="389"/>
    <cellStyle name="Dziesiętny_Invoices2001Slovakia_Nha bao ve(28-7-05)" xfId="390"/>
    <cellStyle name="Dziesietny_Invoices2001Slovakia_NHA de xe nguyen du" xfId="391"/>
    <cellStyle name="Dziesiętny_Invoices2001Slovakia_NHA de xe nguyen du" xfId="392"/>
    <cellStyle name="Dziesietny_Invoices2001Slovakia_Nhalamviec VTC(25-1-05)" xfId="393"/>
    <cellStyle name="Dziesiętny_Invoices2001Slovakia_Nhalamviec VTC(25-1-05)" xfId="394"/>
    <cellStyle name="Dziesietny_Invoices2001Slovakia_Nhu cau von ung truoc 2011 Tha h Hoa + Nge An gui TW" xfId="395"/>
    <cellStyle name="Dziesiętny_Invoices2001Slovakia_TDT KHANH HOA" xfId="396"/>
    <cellStyle name="Dziesietny_Invoices2001Slovakia_TDT KHANH HOA_Tong hop Cac tuyen(9-1-06)" xfId="397"/>
    <cellStyle name="Dziesiętny_Invoices2001Slovakia_TDT KHANH HOA_Tong hop Cac tuyen(9-1-06)" xfId="398"/>
    <cellStyle name="Dziesietny_Invoices2001Slovakia_TDT quangngai" xfId="399"/>
    <cellStyle name="Dziesiętny_Invoices2001Slovakia_TDT quangngai" xfId="400"/>
    <cellStyle name="Dziesietny_Invoices2001Slovakia_TMDT(10-5-06)" xfId="401"/>
    <cellStyle name="e" xfId="402"/>
    <cellStyle name="E&amp;Y House" xfId="403"/>
    <cellStyle name="Enter Currency (0)" xfId="404"/>
    <cellStyle name="Enter Currency (2)" xfId="405"/>
    <cellStyle name="Enter Units (0)" xfId="406"/>
    <cellStyle name="Enter Units (1)" xfId="407"/>
    <cellStyle name="Enter Units (2)" xfId="408"/>
    <cellStyle name="Entered" xfId="409"/>
    <cellStyle name="Euro" xfId="410"/>
    <cellStyle name="Explanatory Text" xfId="411"/>
    <cellStyle name="f" xfId="412"/>
    <cellStyle name="Fixed" xfId="413"/>
    <cellStyle name="Followed Hyperlink" xfId="414"/>
    <cellStyle name="Font Britannic16" xfId="415"/>
    <cellStyle name="Font Britannic18" xfId="416"/>
    <cellStyle name="Font CenturyCond 18" xfId="417"/>
    <cellStyle name="Font Cond20" xfId="418"/>
    <cellStyle name="Font LucidaSans16" xfId="419"/>
    <cellStyle name="Font NewCenturyCond18" xfId="420"/>
    <cellStyle name="Font Ottawa14" xfId="421"/>
    <cellStyle name="Font Ottawa16" xfId="422"/>
    <cellStyle name="Good" xfId="423"/>
    <cellStyle name="Grey" xfId="424"/>
    <cellStyle name="Group" xfId="425"/>
    <cellStyle name="gia" xfId="426"/>
    <cellStyle name="GIA-MOI" xfId="427"/>
    <cellStyle name="H" xfId="428"/>
    <cellStyle name="ha" xfId="429"/>
    <cellStyle name="Head 1" xfId="430"/>
    <cellStyle name="HEADER" xfId="431"/>
    <cellStyle name="Header1" xfId="432"/>
    <cellStyle name="Header2" xfId="433"/>
    <cellStyle name="Heading" xfId="434"/>
    <cellStyle name="Heading 1" xfId="435"/>
    <cellStyle name="Heading 2" xfId="436"/>
    <cellStyle name="Heading 3" xfId="437"/>
    <cellStyle name="Heading 4" xfId="438"/>
    <cellStyle name="Heading1" xfId="439"/>
    <cellStyle name="Heading2" xfId="440"/>
    <cellStyle name="HEADINGS" xfId="441"/>
    <cellStyle name="HEADINGSTOP" xfId="442"/>
    <cellStyle name="headoption" xfId="443"/>
    <cellStyle name="Hoa-Scholl" xfId="444"/>
    <cellStyle name="HUY" xfId="445"/>
    <cellStyle name="Hyperlink" xfId="446"/>
    <cellStyle name="Hyperlink 2" xfId="447"/>
    <cellStyle name="i phÝ kh¸c_B¶ng 2" xfId="448"/>
    <cellStyle name="I.3" xfId="449"/>
    <cellStyle name="i·0" xfId="450"/>
    <cellStyle name="ï-¾È»ê_BiÓu TB" xfId="451"/>
    <cellStyle name="Indent" xfId="452"/>
    <cellStyle name="Input" xfId="453"/>
    <cellStyle name="Input [yellow]" xfId="454"/>
    <cellStyle name="Input Cells" xfId="455"/>
    <cellStyle name="k_TONG HOP KINH PHI" xfId="456"/>
    <cellStyle name="k_ÿÿÿÿÿ" xfId="457"/>
    <cellStyle name="k_ÿÿÿÿÿ_1" xfId="458"/>
    <cellStyle name="k_ÿÿÿÿÿ_2" xfId="459"/>
    <cellStyle name="kien1" xfId="460"/>
    <cellStyle name="KLBXUNG" xfId="461"/>
    <cellStyle name="kh¸c_Bang Chi tieu" xfId="462"/>
    <cellStyle name="khanh" xfId="463"/>
    <cellStyle name="khung" xfId="464"/>
    <cellStyle name="Ledger 17 x 11 in" xfId="465"/>
    <cellStyle name="Ledger 17 x 11 in 2" xfId="466"/>
    <cellStyle name="left" xfId="467"/>
    <cellStyle name="Link Currency (0)" xfId="468"/>
    <cellStyle name="Link Currency (2)" xfId="469"/>
    <cellStyle name="Link Units (0)" xfId="470"/>
    <cellStyle name="Link Units (1)" xfId="471"/>
    <cellStyle name="Link Units (2)" xfId="472"/>
    <cellStyle name="Linked Cell" xfId="473"/>
    <cellStyle name="Linked Cells" xfId="474"/>
    <cellStyle name="MAU" xfId="475"/>
    <cellStyle name="Millares [0]_2AV_M_M " xfId="476"/>
    <cellStyle name="Millares_2AV_M_M " xfId="477"/>
    <cellStyle name="Milliers [0]_      " xfId="478"/>
    <cellStyle name="Milliers_      " xfId="479"/>
    <cellStyle name="Model" xfId="480"/>
    <cellStyle name="moi" xfId="481"/>
    <cellStyle name="Mon?aire [0]_      " xfId="482"/>
    <cellStyle name="Mon?aire_      " xfId="483"/>
    <cellStyle name="Moneda [0]_2AV_M_M " xfId="484"/>
    <cellStyle name="Moneda_2AV_M_M " xfId="485"/>
    <cellStyle name="Monétaire [0]_      " xfId="486"/>
    <cellStyle name="Monétaire_      " xfId="487"/>
    <cellStyle name="Môc" xfId="488"/>
    <cellStyle name="n" xfId="489"/>
    <cellStyle name="Neutral" xfId="490"/>
    <cellStyle name="New" xfId="491"/>
    <cellStyle name="New Times Roman" xfId="492"/>
    <cellStyle name="no dec" xfId="493"/>
    <cellStyle name="ÑONVÒ" xfId="494"/>
    <cellStyle name="Normal - Style1" xfId="495"/>
    <cellStyle name="Normal - 유형1" xfId="496"/>
    <cellStyle name="Normal 101" xfId="497"/>
    <cellStyle name="Normal 102" xfId="498"/>
    <cellStyle name="Normal 103" xfId="499"/>
    <cellStyle name="Normal 105" xfId="500"/>
    <cellStyle name="Normal 11" xfId="501"/>
    <cellStyle name="Normal 12" xfId="502"/>
    <cellStyle name="Normal 19 2" xfId="503"/>
    <cellStyle name="Normal 2" xfId="504"/>
    <cellStyle name="Normal 2 10" xfId="505"/>
    <cellStyle name="Normal 2 2" xfId="506"/>
    <cellStyle name="Normal 2 2 2" xfId="507"/>
    <cellStyle name="Normal 2 3" xfId="508"/>
    <cellStyle name="Normal 2 4" xfId="509"/>
    <cellStyle name="Normal 2 4 2" xfId="510"/>
    <cellStyle name="Normal 2 4 3" xfId="511"/>
    <cellStyle name="Normal 2 5" xfId="512"/>
    <cellStyle name="Normal 3" xfId="513"/>
    <cellStyle name="Normal 3 2" xfId="514"/>
    <cellStyle name="Normal 3 2 2" xfId="515"/>
    <cellStyle name="Normal 3_Bieu bao cao von TPCP gd 2003-2010(18.5)" xfId="516"/>
    <cellStyle name="Normal 4" xfId="517"/>
    <cellStyle name="Normal 4 2" xfId="518"/>
    <cellStyle name="Normal 5" xfId="519"/>
    <cellStyle name="Normal 5 2" xfId="520"/>
    <cellStyle name="Normal 57" xfId="521"/>
    <cellStyle name="Normal 6" xfId="522"/>
    <cellStyle name="Normal 6 2" xfId="523"/>
    <cellStyle name="Normal 62" xfId="524"/>
    <cellStyle name="Normal 68" xfId="525"/>
    <cellStyle name="Normal 7" xfId="526"/>
    <cellStyle name="Normal 7 2" xfId="527"/>
    <cellStyle name="Normal 71" xfId="528"/>
    <cellStyle name="Normal 83" xfId="529"/>
    <cellStyle name="Normal 88" xfId="530"/>
    <cellStyle name="Normal 9 2" xfId="531"/>
    <cellStyle name="Normal 98" xfId="532"/>
    <cellStyle name="Normal 99" xfId="533"/>
    <cellStyle name="Normal_1 Phu luc To trinh 105 da chinh sua" xfId="534"/>
    <cellStyle name="Normal_Book1" xfId="535"/>
    <cellStyle name="Normal_Sheet1" xfId="536"/>
    <cellStyle name="Normal_Sheet1_TH TC 2016" xfId="537"/>
    <cellStyle name="Normal_Tổng hợp nhà CVGV" xfId="538"/>
    <cellStyle name="Normal1" xfId="539"/>
    <cellStyle name="Normal8" xfId="540"/>
    <cellStyle name="Normalny_Cennik obowiazuje od 06-08-2001 r (1)" xfId="541"/>
    <cellStyle name="Note" xfId="542"/>
    <cellStyle name="NWM" xfId="543"/>
    <cellStyle name="nga" xfId="544"/>
    <cellStyle name="Ò&#13;Normal_123569" xfId="545"/>
    <cellStyle name="Œ…‹æØ‚è [0.00]_laroux" xfId="546"/>
    <cellStyle name="Œ…‹æØ‚è_laroux" xfId="547"/>
    <cellStyle name="oft Excel]&#13;&#10;Comment=open=/f ‚ðw’è‚·‚é‚ÆAƒ†[ƒU[’è‹`ŠÖ”‚ðŠÖ”“\‚è•t‚¯‚Ìˆê——‚É“o˜^‚·‚é‚±‚Æ‚ª‚Å‚«‚Ü‚·B&#13;&#10;Maximized" xfId="548"/>
    <cellStyle name="oft Excel]&#13;&#10;Comment=open=/f ‚ðŽw’è‚·‚é‚ÆAƒ†[ƒU[’è‹`ŠÖ”‚ðŠÖ”“\‚è•t‚¯‚Ìˆê——‚É“o˜^‚·‚é‚±‚Æ‚ª‚Å‚«‚Ü‚·B&#13;&#10;Maximized" xfId="549"/>
    <cellStyle name="oft Excel]&#13;&#10;Comment=The open=/f lines load custom functions into the Paste Function list.&#13;&#10;Maximized=2&#13;&#10;Basics=1&#13;&#10;A" xfId="550"/>
    <cellStyle name="oft Excel]&#13;&#10;Comment=The open=/f lines load custom functions into the Paste Function list.&#13;&#10;Maximized=3&#13;&#10;Basics=1&#13;&#10;A" xfId="551"/>
    <cellStyle name="omma [0]_Mktg Prog" xfId="552"/>
    <cellStyle name="ormal_Sheet1_1" xfId="553"/>
    <cellStyle name="Output" xfId="554"/>
    <cellStyle name="p" xfId="555"/>
    <cellStyle name="Pattern" xfId="556"/>
    <cellStyle name="per.style" xfId="557"/>
    <cellStyle name="Percent" xfId="558"/>
    <cellStyle name="Percent [0]" xfId="559"/>
    <cellStyle name="Percent [00]" xfId="560"/>
    <cellStyle name="Percent [2]" xfId="561"/>
    <cellStyle name="Percent 2" xfId="562"/>
    <cellStyle name="Percent 6" xfId="563"/>
    <cellStyle name="PERCENTAGE" xfId="564"/>
    <cellStyle name="PrePop Currency (0)" xfId="565"/>
    <cellStyle name="PrePop Currency (2)" xfId="566"/>
    <cellStyle name="PrePop Units (0)" xfId="567"/>
    <cellStyle name="PrePop Units (1)" xfId="568"/>
    <cellStyle name="PrePop Units (2)" xfId="569"/>
    <cellStyle name="pricing" xfId="570"/>
    <cellStyle name="PSChar" xfId="571"/>
    <cellStyle name="PSHeading" xfId="572"/>
    <cellStyle name="regstoresfromspecstores" xfId="573"/>
    <cellStyle name="RevList" xfId="574"/>
    <cellStyle name="rlink_tiªn l­în_x001B_Hyperlink_TONG HOP KINH PHI" xfId="575"/>
    <cellStyle name="rmal_ADAdot" xfId="576"/>
    <cellStyle name="S—_x0008_" xfId="577"/>
    <cellStyle name="s]&#13;&#10;spooler=yes&#13;&#10;load=&#13;&#10;Beep=yes&#13;&#10;NullPort=None&#13;&#10;BorderWidth=3&#13;&#10;CursorBlinkRate=1200&#13;&#10;DoubleClickSpeed=452&#13;&#10;Programs=co" xfId="578"/>
    <cellStyle name="SAPBEXaggData" xfId="579"/>
    <cellStyle name="SAPBEXaggDataEmph" xfId="580"/>
    <cellStyle name="SAPBEXaggItem" xfId="581"/>
    <cellStyle name="SAPBEXchaText" xfId="582"/>
    <cellStyle name="SAPBEXexcBad7" xfId="583"/>
    <cellStyle name="SAPBEXexcBad8" xfId="584"/>
    <cellStyle name="SAPBEXexcBad9" xfId="585"/>
    <cellStyle name="SAPBEXexcCritical4" xfId="586"/>
    <cellStyle name="SAPBEXexcCritical5" xfId="587"/>
    <cellStyle name="SAPBEXexcCritical6" xfId="588"/>
    <cellStyle name="SAPBEXexcGood1" xfId="589"/>
    <cellStyle name="SAPBEXexcGood2" xfId="590"/>
    <cellStyle name="SAPBEXexcGood3" xfId="591"/>
    <cellStyle name="SAPBEXfilterDrill" xfId="592"/>
    <cellStyle name="SAPBEXfilterItem" xfId="593"/>
    <cellStyle name="SAPBEXfilterText" xfId="594"/>
    <cellStyle name="SAPBEXformats" xfId="595"/>
    <cellStyle name="SAPBEXheaderItem" xfId="596"/>
    <cellStyle name="SAPBEXheaderText" xfId="597"/>
    <cellStyle name="SAPBEXresData" xfId="598"/>
    <cellStyle name="SAPBEXresDataEmph" xfId="599"/>
    <cellStyle name="SAPBEXresItem" xfId="600"/>
    <cellStyle name="SAPBEXstdData" xfId="601"/>
    <cellStyle name="SAPBEXstdDataEmph" xfId="602"/>
    <cellStyle name="SAPBEXstdItem" xfId="603"/>
    <cellStyle name="SAPBEXtitle" xfId="604"/>
    <cellStyle name="SAPBEXundefined" xfId="605"/>
    <cellStyle name="serJet 1200 Series PCL 6" xfId="606"/>
    <cellStyle name="SHADEDSTORES" xfId="607"/>
    <cellStyle name="Siêu nối kết_Book1" xfId="608"/>
    <cellStyle name="songuyen" xfId="609"/>
    <cellStyle name="Spaltenebene_1_主营业务利润明细表" xfId="610"/>
    <cellStyle name="specstores" xfId="611"/>
    <cellStyle name="Standard_9. Fixed assets-Additions list" xfId="612"/>
    <cellStyle name="STTDG" xfId="613"/>
    <cellStyle name="Style 1" xfId="614"/>
    <cellStyle name="Style 10" xfId="615"/>
    <cellStyle name="Style 11" xfId="616"/>
    <cellStyle name="Style 12" xfId="617"/>
    <cellStyle name="Style 13" xfId="618"/>
    <cellStyle name="Style 14" xfId="619"/>
    <cellStyle name="Style 15" xfId="620"/>
    <cellStyle name="Style 16" xfId="621"/>
    <cellStyle name="Style 17" xfId="622"/>
    <cellStyle name="Style 18" xfId="623"/>
    <cellStyle name="Style 19" xfId="624"/>
    <cellStyle name="Style 2" xfId="625"/>
    <cellStyle name="Style 20" xfId="626"/>
    <cellStyle name="Style 21" xfId="627"/>
    <cellStyle name="Style 22" xfId="628"/>
    <cellStyle name="Style 23" xfId="629"/>
    <cellStyle name="Style 24" xfId="630"/>
    <cellStyle name="Style 25" xfId="631"/>
    <cellStyle name="Style 26" xfId="632"/>
    <cellStyle name="Style 27" xfId="633"/>
    <cellStyle name="Style 28" xfId="634"/>
    <cellStyle name="Style 29" xfId="635"/>
    <cellStyle name="Style 3" xfId="636"/>
    <cellStyle name="Style 4" xfId="637"/>
    <cellStyle name="Style 5" xfId="638"/>
    <cellStyle name="Style 6" xfId="639"/>
    <cellStyle name="Style 7" xfId="640"/>
    <cellStyle name="Style 8" xfId="641"/>
    <cellStyle name="Style 9" xfId="642"/>
    <cellStyle name="Style Date" xfId="643"/>
    <cellStyle name="style_1" xfId="644"/>
    <cellStyle name="Style1" xfId="645"/>
    <cellStyle name="subhead" xfId="646"/>
    <cellStyle name="SubHeading" xfId="647"/>
    <cellStyle name="Subtotal" xfId="648"/>
    <cellStyle name="T" xfId="649"/>
    <cellStyle name="T_01659000" xfId="650"/>
    <cellStyle name="T_04" xfId="651"/>
    <cellStyle name="T_5602A000" xfId="652"/>
    <cellStyle name="T_bao cao" xfId="653"/>
    <cellStyle name="T_Bao cao QT Gui STC" xfId="654"/>
    <cellStyle name="T_Bao cao so lieu kiem toan nam 2007 sua" xfId="655"/>
    <cellStyle name="T_bao cao thang 6 nam 2009 Cuong TH" xfId="656"/>
    <cellStyle name="T_BBTNG-06" xfId="657"/>
    <cellStyle name="T_BC CTMT-2008 Ttinh" xfId="658"/>
    <cellStyle name="T_Bc GTNT 2008 - Kh 2009" xfId="659"/>
    <cellStyle name="T_BIEN BAN GIAO NHAN Hß SO" xfId="660"/>
    <cellStyle name="T_Bieu bao cao von TPCP gd 2003-2010(18.5)" xfId="661"/>
    <cellStyle name="T_Bieu GKH von TLGTTPCP 2009 (15.4.09)" xfId="662"/>
    <cellStyle name="T_Bieu GT-TL" xfId="663"/>
    <cellStyle name="T_Bieu mau danh muc du an thuoc CTMTQG nam 2008" xfId="664"/>
    <cellStyle name="T_Bieu tong hop nhu cau ung 2011 da chon loc -Mien nui" xfId="665"/>
    <cellStyle name="T_BKL khe dung" xfId="666"/>
    <cellStyle name="T_Book1" xfId="667"/>
    <cellStyle name="T_Book1_1" xfId="668"/>
    <cellStyle name="T_Book1_1_Bao cao QT Gui STC" xfId="669"/>
    <cellStyle name="T_Book1_1_Bc GTNT 2008 - Kh 2009" xfId="670"/>
    <cellStyle name="T_Book1_1_Bieu bao cao von TPCP gd 2003-2010(18.5)" xfId="671"/>
    <cellStyle name="T_Book1_1_Bieu tong hop nhu cau ung 2011 da chon loc -Mien nui" xfId="672"/>
    <cellStyle name="T_Book1_1_Book1" xfId="673"/>
    <cellStyle name="T_Book1_1_Book1_1" xfId="674"/>
    <cellStyle name="T_Book1_1_CAI TAO BEP AN" xfId="675"/>
    <cellStyle name="T_Book1_1_cai tao nha an bac ha tl" xfId="676"/>
    <cellStyle name="T_Book1_1_CPK" xfId="677"/>
    <cellStyle name="T_Book1_1_duong GT di phong HTKTsua" xfId="678"/>
    <cellStyle name="T_Book1_1_giao cho bac" xfId="679"/>
    <cellStyle name="T_Book1_1_ngoai that tl" xfId="680"/>
    <cellStyle name="T_Book1_1_Nha o noi tru 3TBH tl" xfId="681"/>
    <cellStyle name="T_Book1_1_TL_namluc7( BX TT 03)" xfId="682"/>
    <cellStyle name="T_Book1_1_tongket2003-2010 Kg Vu DP" xfId="683"/>
    <cellStyle name="T_Book1_1_Thiet bi" xfId="684"/>
    <cellStyle name="T_Book1_2" xfId="685"/>
    <cellStyle name="T_Book1_2_Bao cao QT Gui STC" xfId="686"/>
    <cellStyle name="T_Book1_2_duong GT di phong HTKTsua" xfId="687"/>
    <cellStyle name="T_Book1_3" xfId="688"/>
    <cellStyle name="T_Book1_3_30a" xfId="689"/>
    <cellStyle name="T_Book1_Bao Cao thang 1" xfId="690"/>
    <cellStyle name="T_Book1_Bc GTNT 2008 - Kh 2009" xfId="691"/>
    <cellStyle name="T_Book1_BIEN BAN GIAO NHAN Hß SO" xfId="692"/>
    <cellStyle name="T_Book1_Bieu bao cao von TPCP gd 2003-2010(18.5)" xfId="693"/>
    <cellStyle name="T_Book1_Bieu mau danh muc du an thuoc CTMTQG nam 2008" xfId="694"/>
    <cellStyle name="T_Book1_Bieu tong hop nhu cau ung 2011 da chon loc -Mien nui" xfId="695"/>
    <cellStyle name="T_Book1_Book1" xfId="696"/>
    <cellStyle name="T_Book1_Book1_1" xfId="697"/>
    <cellStyle name="T_Book1_Book1_1_Bao cao QT Gui STC" xfId="698"/>
    <cellStyle name="T_Book1_Book1_1_Book1" xfId="699"/>
    <cellStyle name="T_Book1_Book1_1_duong GT di phong HTKTsua" xfId="700"/>
    <cellStyle name="T_Book1_Book1_2" xfId="701"/>
    <cellStyle name="T_Book1_Book1_2_Bao cao QT Gui STC" xfId="702"/>
    <cellStyle name="T_Book1_Book1_3" xfId="703"/>
    <cellStyle name="T_Book1_Book1_30a" xfId="704"/>
    <cellStyle name="T_Book1_Book1_Bao cao QT Gui STC" xfId="705"/>
    <cellStyle name="T_Book1_Book1_Book1" xfId="706"/>
    <cellStyle name="T_Book1_Book1_Book1_1" xfId="707"/>
    <cellStyle name="T_Book1_Book1_Book1_Bao cao QT Gui STC" xfId="708"/>
    <cellStyle name="T_Book1_Book1_CAI TAO BEP AN" xfId="709"/>
    <cellStyle name="T_Book1_Book1_duong GT di phong HTKTsua" xfId="710"/>
    <cellStyle name="T_Book1_CAI TAO BEP AN" xfId="711"/>
    <cellStyle name="T_Book1_cai tao nha an bac ha tl" xfId="712"/>
    <cellStyle name="T_Book1_CPK" xfId="713"/>
    <cellStyle name="T_Book1_Du an khoi cong moi nam 2010" xfId="714"/>
    <cellStyle name="T_Book1_duong GT di phong HTKTsua" xfId="715"/>
    <cellStyle name="T_Book1_Dutoan chong moi Tru so" xfId="716"/>
    <cellStyle name="T_Book1_giao cho bac" xfId="717"/>
    <cellStyle name="T_Book1_Hang Tom goi9 9-07(Cau 12 sua)" xfId="718"/>
    <cellStyle name="T_Book1_Ket qua phan bo von nam 2008" xfId="719"/>
    <cellStyle name="T_Book1_KH XDCB_2008 lan 2 sua ngay 10-11" xfId="720"/>
    <cellStyle name="T_Book1_Khoi luong chinh Hang Tom" xfId="721"/>
    <cellStyle name="T_Book1_linh tinh" xfId="722"/>
    <cellStyle name="T_Book1_ngoai that tl" xfId="723"/>
    <cellStyle name="T_Book1_nha khach+an xd" xfId="724"/>
    <cellStyle name="T_Book1_Nha o noi tru 3TBH tl" xfId="725"/>
    <cellStyle name="T_Book1_Nha tru so XD1" xfId="726"/>
    <cellStyle name="T_Book1_Nhu cau von ung truoc 2011 Tha h Hoa + Nge An gui TW" xfId="727"/>
    <cellStyle name="T_Book1_Tien luong" xfId="728"/>
    <cellStyle name="T_Book1_tienluong" xfId="729"/>
    <cellStyle name="T_Book1_tongket2003-2010 Kg Vu DP" xfId="730"/>
    <cellStyle name="T_Book1_Thiet bi" xfId="731"/>
    <cellStyle name="T_Book1_tru so  lan viec phongKH-TC-TM,phong ha tang KT ban QLDA XDCB PNV" xfId="732"/>
    <cellStyle name="T_Book1_ung truoc 2011 NSTW Thanh Hoa + Nge An gui Thu 12-5" xfId="733"/>
    <cellStyle name="T_cai tao nha an bac ha tl" xfId="734"/>
    <cellStyle name="T_Copy of Bao cao  XDCB 7 thang nam 2008_So KH&amp;DT SUA" xfId="735"/>
    <cellStyle name="T_Copy of Book1" xfId="736"/>
    <cellStyle name="T_CPK" xfId="737"/>
    <cellStyle name="T_CTMTQG 2008" xfId="738"/>
    <cellStyle name="T_CTMTQG 2008_Bieu mau danh muc du an thuoc CTMTQG nam 2008" xfId="739"/>
    <cellStyle name="T_CTMTQG 2008_Hi-Tong hop KQ phan bo KH nam 08- LD fong giao 15-11-08" xfId="740"/>
    <cellStyle name="T_CTMTQG 2008_Ket qua thuc hien nam 2008" xfId="741"/>
    <cellStyle name="T_CTMTQG 2008_KH XDCB_2008 lan 1" xfId="742"/>
    <cellStyle name="T_CTMTQG 2008_KH XDCB_2008 lan 1 sua ngay 27-10" xfId="743"/>
    <cellStyle name="T_CTMTQG 2008_KH XDCB_2008 lan 2 sua ngay 10-11" xfId="744"/>
    <cellStyle name="T_Chuan bi dau tu nam 2008" xfId="745"/>
    <cellStyle name="T_Chương trình giống+ CT Phát triển Lâm nghiệp 2010" xfId="746"/>
    <cellStyle name="T_Chương trình giống+ CT Phát triển Lâm nghiệp 20102" xfId="747"/>
    <cellStyle name="T_DT Nam Luc" xfId="748"/>
    <cellStyle name="T_DT§Z110VinhYen" xfId="749"/>
    <cellStyle name="T_DTWB31" xfId="750"/>
    <cellStyle name="T_Du an khoi cong moi nam 2010" xfId="751"/>
    <cellStyle name="T_DU AN TKQH VA CHUAN BI DAU TU NAM 2007 sua ngay 9-11" xfId="752"/>
    <cellStyle name="T_DU AN TKQH VA CHUAN BI DAU TU NAM 2007 sua ngay 9-11_Bieu mau danh muc du an thuoc CTMTQG nam 2008" xfId="753"/>
    <cellStyle name="T_DU AN TKQH VA CHUAN BI DAU TU NAM 2007 sua ngay 9-11_Du an khoi cong moi nam 2010" xfId="754"/>
    <cellStyle name="T_DU AN TKQH VA CHUAN BI DAU TU NAM 2007 sua ngay 9-11_Ket qua phan bo von nam 2008" xfId="755"/>
    <cellStyle name="T_DU AN TKQH VA CHUAN BI DAU TU NAM 2007 sua ngay 9-11_KH XDCB_2008 lan 2 sua ngay 10-11" xfId="756"/>
    <cellStyle name="T_du toan dieu chinh  20-8-2006" xfId="757"/>
    <cellStyle name="T_duong GT di phong HTKTsua" xfId="758"/>
    <cellStyle name="T_Dutoan chong moi Tru so" xfId="759"/>
    <cellStyle name="T_giao cho bac" xfId="760"/>
    <cellStyle name="T_Ke hoach KTXH  nam 2009_PKT thang 11 nam 2008" xfId="761"/>
    <cellStyle name="T_Ket qua dau thau" xfId="762"/>
    <cellStyle name="T_Ket qua phan bo von nam 2008" xfId="763"/>
    <cellStyle name="T_KL Hoan Cong Trinh Truong Tieu Hoc Bac Ha (Dong den)" xfId="764"/>
    <cellStyle name="T_KH XDCB_2008 lan 2 sua ngay 10-11" xfId="765"/>
    <cellStyle name="T_linh tinh" xfId="766"/>
    <cellStyle name="T_Me_Tri_6_07" xfId="767"/>
    <cellStyle name="T_moi" xfId="768"/>
    <cellStyle name="T_N2 thay dat (N1-1)" xfId="769"/>
    <cellStyle name="T_ngoai that tl" xfId="770"/>
    <cellStyle name="T_nha khach+an xd" xfId="771"/>
    <cellStyle name="T_Nha o noi tru 3TBH tl" xfId="772"/>
    <cellStyle name="T_Nha tru so XD1" xfId="773"/>
    <cellStyle name="T_Phuong an can doi nam 2008" xfId="774"/>
    <cellStyle name="T_QUAN ( PHEU CAO DAC)" xfId="775"/>
    <cellStyle name="T_Ranh thoat n­¬c bao tan - bao nhai" xfId="776"/>
    <cellStyle name="T_Seagame(BTL)" xfId="777"/>
    <cellStyle name="T_So GTVT" xfId="778"/>
    <cellStyle name="T_SUA LOI SO HOC GOI  1" xfId="779"/>
    <cellStyle name="T_TD Buu dien XA HAU THAO LAN 3" xfId="780"/>
    <cellStyle name="T_TDT + duong(8-5-07)" xfId="781"/>
    <cellStyle name="T_Tien luong" xfId="782"/>
    <cellStyle name="T_TL_namluc7( BX TT 03)" xfId="783"/>
    <cellStyle name="T_tongket2003-2010 Kg Vu DP" xfId="784"/>
    <cellStyle name="T_tham_tra_du_toan" xfId="785"/>
    <cellStyle name="T_Thiet bi" xfId="786"/>
    <cellStyle name="T_Thong ke TDTKKT - Nam 2005" xfId="787"/>
    <cellStyle name="T_tru so  lan viec phongKH-TC-TM,phong ha tang KT ban QLDA XDCB PNV" xfId="788"/>
    <cellStyle name="T_TRUONG HOC DINH HINH  - 06PB2 - 03 lung phinh" xfId="789"/>
    <cellStyle name="T_ÿÿÿÿÿ" xfId="790"/>
    <cellStyle name="T_ÿÿÿÿÿ_Bieu bao cao von TPCP gd 2003-2010(18.5)" xfId="791"/>
    <cellStyle name="T_ÿÿÿÿÿ_tongket2003-2010 Kg Vu DP" xfId="792"/>
    <cellStyle name="Text Indent A" xfId="793"/>
    <cellStyle name="Text Indent B" xfId="794"/>
    <cellStyle name="Text Indent C" xfId="795"/>
    <cellStyle name="Tiªu ®Ì" xfId="796"/>
    <cellStyle name="Tien1" xfId="797"/>
    <cellStyle name="Tieu_de_2" xfId="798"/>
    <cellStyle name="Times New Roman" xfId="799"/>
    <cellStyle name="TiÓu môc" xfId="800"/>
    <cellStyle name="tit1" xfId="801"/>
    <cellStyle name="tit2" xfId="802"/>
    <cellStyle name="tit3" xfId="803"/>
    <cellStyle name="tit4" xfId="804"/>
    <cellStyle name="Title" xfId="805"/>
    <cellStyle name="Tongcong" xfId="806"/>
    <cellStyle name="Total" xfId="807"/>
    <cellStyle name="ts" xfId="808"/>
    <cellStyle name="tt1" xfId="809"/>
    <cellStyle name="Tusental (0)_pldt" xfId="810"/>
    <cellStyle name="Tusental_pldt" xfId="811"/>
    <cellStyle name="th" xfId="812"/>
    <cellStyle name="than" xfId="813"/>
    <cellStyle name="Thanh" xfId="814"/>
    <cellStyle name="þ_x001D_ð¤_x000C_¯þ_x0014_&#13;¨þU_x0001_À_x0004_ _x0015__x000F__x0001__x0001_" xfId="815"/>
    <cellStyle name="þ_x001D_ð·_x000C_æþ'&#13;ßþU_x0001_Ø_x0005_ü_x0014__x0007__x0001__x0001_" xfId="816"/>
    <cellStyle name="þ_x001D_ðÇ%Uý—&amp;Hý9_x0008_Ÿ s&#10;_x0007__x0001__x0001_" xfId="817"/>
    <cellStyle name="þ_x001D_ðK_x000C_Fý_x001B_&#13;9" xfId="818"/>
    <cellStyle name="þ_x001D_ðK_x000C_Fý_x001B_&#13;9ýU_x0001_Ð_x0008_¦)_x0007__x0001__x0001_" xfId="819"/>
    <cellStyle name="thuong-10" xfId="820"/>
    <cellStyle name="thuong-11" xfId="821"/>
    <cellStyle name="Thuyet minh" xfId="822"/>
    <cellStyle name="trang" xfId="823"/>
    <cellStyle name="UNIDAGSCode" xfId="824"/>
    <cellStyle name="UNIDAGSCode2" xfId="825"/>
    <cellStyle name="UNIDAGSCurrency" xfId="826"/>
    <cellStyle name="UNIDAGSDate" xfId="827"/>
    <cellStyle name="UNIDAGSPercent" xfId="828"/>
    <cellStyle name="UNIDAGSPercent2" xfId="829"/>
    <cellStyle name="ux_3_¼­¿ï-¾È»ê" xfId="830"/>
    <cellStyle name="Valuta (0)_pldt" xfId="831"/>
    <cellStyle name="Valuta_pldt" xfId="832"/>
    <cellStyle name="VANG1" xfId="833"/>
    <cellStyle name="viet" xfId="834"/>
    <cellStyle name="viet2" xfId="835"/>
    <cellStyle name="VLB-GTKÕ" xfId="836"/>
    <cellStyle name="VN new romanNormal" xfId="837"/>
    <cellStyle name="Vn Time 13" xfId="838"/>
    <cellStyle name="Vn Time 14" xfId="839"/>
    <cellStyle name="VN time new roman" xfId="840"/>
    <cellStyle name="vn_time" xfId="841"/>
    <cellStyle name="vnbo" xfId="842"/>
    <cellStyle name="vntxt1" xfId="843"/>
    <cellStyle name="vntxt2" xfId="844"/>
    <cellStyle name="vnhead1" xfId="845"/>
    <cellStyle name="vnhead2" xfId="846"/>
    <cellStyle name="vnhead3" xfId="847"/>
    <cellStyle name="vnhead4" xfId="848"/>
    <cellStyle name="W?hrung [0]_35ERI8T2gbIEMixb4v26icuOo" xfId="849"/>
    <cellStyle name="W?hrung_35ERI8T2gbIEMixb4v26icuOo" xfId="850"/>
    <cellStyle name="Währung [0]_9. Fixed assets-Additions list" xfId="851"/>
    <cellStyle name="Währung_9. Fixed assets-Additions list" xfId="852"/>
    <cellStyle name="Walutowy [0]_Invoices2001Slovakia" xfId="853"/>
    <cellStyle name="Walutowy_Invoices2001Slovakia" xfId="854"/>
    <cellStyle name="Warning Text" xfId="855"/>
    <cellStyle name="wrap" xfId="856"/>
    <cellStyle name="Wไhrung [0]_35ERI8T2gbIEMixb4v26icuOo" xfId="857"/>
    <cellStyle name="Wไhrung_35ERI8T2gbIEMixb4v26icuOo" xfId="858"/>
    <cellStyle name="xuan" xfId="859"/>
    <cellStyle name="y" xfId="860"/>
    <cellStyle name="Ý kh¸c_B¶ng 1 (2)" xfId="861"/>
    <cellStyle name="Zeilenebene_1_主营业务利润明细表" xfId="862"/>
    <cellStyle name="センター" xfId="863"/>
    <cellStyle name=" [0.00]_ Att. 1- Cover" xfId="864"/>
    <cellStyle name="_ Att. 1- Cover" xfId="865"/>
    <cellStyle name="?_ Att. 1- Cover" xfId="866"/>
    <cellStyle name="똿뗦먛귟 [0.00]_PRODUCT DETAIL Q1" xfId="867"/>
    <cellStyle name="똿뗦먛귟_PRODUCT DETAIL Q1" xfId="868"/>
    <cellStyle name="믅됞 [0.00]_PRODUCT DETAIL Q1" xfId="869"/>
    <cellStyle name="믅됞_PRODUCT DETAIL Q1" xfId="870"/>
    <cellStyle name="백분율_††††† " xfId="871"/>
    <cellStyle name="뷭?_BOOKSHIP" xfId="872"/>
    <cellStyle name="안건회계법인" xfId="873"/>
    <cellStyle name="콤마 [ - 유형1" xfId="874"/>
    <cellStyle name="콤마 [ - 유형2" xfId="875"/>
    <cellStyle name="콤마 [ - 유형3" xfId="876"/>
    <cellStyle name="콤마 [ - 유형4" xfId="877"/>
    <cellStyle name="콤마 [ - 유형5" xfId="878"/>
    <cellStyle name="콤마 [ - 유형6" xfId="879"/>
    <cellStyle name="콤마 [ - 유형7" xfId="880"/>
    <cellStyle name="콤마 [ - 유형8" xfId="881"/>
    <cellStyle name="콤마 [0]_ 비목별 월별기술 " xfId="882"/>
    <cellStyle name="콤마_ 비목별 월별기술 " xfId="883"/>
    <cellStyle name="통화 [0]_††††† " xfId="884"/>
    <cellStyle name="통화_††††† " xfId="885"/>
    <cellStyle name="표준_ 97년 경영분석(안)" xfId="886"/>
    <cellStyle name="표줠_Sheet1_1_총괄표 (수출입) (2)" xfId="887"/>
    <cellStyle name="一般_00Q3902REV.1" xfId="888"/>
    <cellStyle name="千位[0]_pldt" xfId="889"/>
    <cellStyle name="千位_pldt" xfId="890"/>
    <cellStyle name="千位分隔_PLDT" xfId="891"/>
    <cellStyle name="千分位[0]_00Q3902REV.1" xfId="892"/>
    <cellStyle name="千分位_00Q3902REV.1" xfId="893"/>
    <cellStyle name="后继超级链接_销售公司-2002年报表体系（12.21）" xfId="894"/>
    <cellStyle name="已瀏覽過的超連結" xfId="895"/>
    <cellStyle name="常?_Sales Forecast - TCLVN" xfId="896"/>
    <cellStyle name="常规_4403-200312" xfId="897"/>
    <cellStyle name="桁区切り [0.00]_††††† " xfId="898"/>
    <cellStyle name="桁区切り_††††† " xfId="899"/>
    <cellStyle name="標準_#265_Rebates and Pricing" xfId="900"/>
    <cellStyle name="貨幣 [0]_00Q3902REV.1" xfId="901"/>
    <cellStyle name="貨幣[0]_BRE" xfId="902"/>
    <cellStyle name="貨幣_00Q3902REV.1" xfId="903"/>
    <cellStyle name="超级链接_销售公司-2002年报表体系（12.21）" xfId="904"/>
    <cellStyle name="超連結" xfId="905"/>
    <cellStyle name="超連結_x000F_" xfId="906"/>
    <cellStyle name="超連結&#13;" xfId="907"/>
    <cellStyle name="超連結??汸" xfId="908"/>
    <cellStyle name="超連結?w?" xfId="909"/>
    <cellStyle name="超連結?潒?" xfId="910"/>
    <cellStyle name="超連結♇⹡汸" xfId="911"/>
    <cellStyle name="超連結⁷潒慭" xfId="912"/>
    <cellStyle name="超連結敎w慭" xfId="913"/>
    <cellStyle name="通貨 [0.00]_††††† " xfId="914"/>
    <cellStyle name="通貨_††††† " xfId="915"/>
    <cellStyle name="隨後的超連結" xfId="916"/>
    <cellStyle name="隨後的超連結n_x0003_" xfId="917"/>
    <cellStyle name="隨後的超連結n汸s?呃L" xfId="918"/>
    <cellStyle name="隨後的超連結n汸s䱘呃L" xfId="919"/>
    <cellStyle name="隨後的超連結s?呃L?R" xfId="920"/>
    <cellStyle name="隨後的超連結s䱘呃L䄀R" xfId="9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nguyenthebc@gmail.com;nguyenthebc@gmail.com" TargetMode="External" /><Relationship Id="rId2" Type="http://schemas.openxmlformats.org/officeDocument/2006/relationships/hyperlink" Target="mailto:phongkhtc@laocai.edu.vn" TargetMode="External" /><Relationship Id="rId3" Type="http://schemas.openxmlformats.org/officeDocument/2006/relationships/hyperlink" Target="mailto:contact-skhcn@laocai.gov.vn" TargetMode="External" /><Relationship Id="rId4" Type="http://schemas.openxmlformats.org/officeDocument/2006/relationships/hyperlink" Target="mailto:tinhdoanlaocai@gmail.com" TargetMode="External" /><Relationship Id="rId5" Type="http://schemas.openxmlformats.org/officeDocument/2006/relationships/hyperlink" Target="mailto:hqlaocai@customs.gov.vn" TargetMode="External" /><Relationship Id="rId6" Type="http://schemas.openxmlformats.org/officeDocument/2006/relationships/hyperlink" Target="mailto:trungbvanlc@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0"/>
  <sheetViews>
    <sheetView view="pageBreakPreview" zoomScaleNormal="75" zoomScaleSheetLayoutView="100" zoomScalePageLayoutView="0" workbookViewId="0" topLeftCell="A1">
      <selection activeCell="M19" sqref="M19"/>
    </sheetView>
  </sheetViews>
  <sheetFormatPr defaultColWidth="9.00390625" defaultRowHeight="15.75"/>
  <cols>
    <col min="1" max="1" width="5.25390625" style="13" customWidth="1"/>
    <col min="2" max="2" width="16.125" style="13" customWidth="1"/>
    <col min="3" max="3" width="6.875" style="13" customWidth="1"/>
    <col min="4" max="4" width="7.00390625" style="13" customWidth="1"/>
    <col min="5" max="5" width="6.375" style="13" customWidth="1"/>
    <col min="6" max="6" width="6.75390625" style="13" customWidth="1"/>
    <col min="7" max="7" width="4.75390625" style="13" customWidth="1"/>
    <col min="8" max="8" width="6.25390625" style="13" customWidth="1"/>
    <col min="9" max="9" width="5.875" style="13" customWidth="1"/>
    <col min="10" max="10" width="7.125" style="13" customWidth="1"/>
    <col min="11" max="11" width="5.875" style="13" customWidth="1"/>
    <col min="12" max="12" width="8.125" style="13" customWidth="1"/>
    <col min="13" max="13" width="7.625" style="13" customWidth="1"/>
    <col min="14" max="14" width="6.25390625" style="13" customWidth="1"/>
    <col min="15" max="15" width="7.625" style="13" customWidth="1"/>
    <col min="16" max="16" width="5.50390625" style="13" customWidth="1"/>
    <col min="17" max="17" width="7.00390625" style="13" customWidth="1"/>
    <col min="18" max="18" width="6.125" style="13" customWidth="1"/>
    <col min="19" max="19" width="6.50390625" style="13" customWidth="1"/>
    <col min="20" max="20" width="8.00390625" style="13" customWidth="1"/>
    <col min="21" max="16384" width="9.00390625" style="13" customWidth="1"/>
  </cols>
  <sheetData>
    <row r="1" spans="1:4" ht="15.75">
      <c r="A1" s="445" t="s">
        <v>98</v>
      </c>
      <c r="B1" s="446"/>
      <c r="C1" s="446"/>
      <c r="D1" s="446"/>
    </row>
    <row r="2" spans="1:20" s="6" customFormat="1" ht="49.5" customHeight="1">
      <c r="A2" s="447" t="s">
        <v>706</v>
      </c>
      <c r="B2" s="448"/>
      <c r="C2" s="448"/>
      <c r="D2" s="448"/>
      <c r="E2" s="448"/>
      <c r="F2" s="448"/>
      <c r="G2" s="448"/>
      <c r="H2" s="448"/>
      <c r="I2" s="448"/>
      <c r="J2" s="448"/>
      <c r="K2" s="448"/>
      <c r="L2" s="448"/>
      <c r="M2" s="448"/>
      <c r="N2" s="448"/>
      <c r="O2" s="448"/>
      <c r="P2" s="448"/>
      <c r="Q2" s="448"/>
      <c r="R2" s="448"/>
      <c r="S2" s="448"/>
      <c r="T2" s="5"/>
    </row>
    <row r="3" spans="1:20" s="12" customFormat="1" ht="15.75">
      <c r="A3" s="452" t="s">
        <v>707</v>
      </c>
      <c r="B3" s="452"/>
      <c r="C3" s="452"/>
      <c r="D3" s="452"/>
      <c r="E3" s="452"/>
      <c r="F3" s="452"/>
      <c r="G3" s="452"/>
      <c r="H3" s="452"/>
      <c r="I3" s="452"/>
      <c r="J3" s="452"/>
      <c r="K3" s="452"/>
      <c r="L3" s="452"/>
      <c r="M3" s="452"/>
      <c r="N3" s="452"/>
      <c r="O3" s="452"/>
      <c r="P3" s="452"/>
      <c r="Q3" s="452"/>
      <c r="R3" s="452"/>
      <c r="S3" s="452"/>
      <c r="T3" s="452"/>
    </row>
    <row r="4" spans="1:20" s="6" customFormat="1" ht="15.75">
      <c r="A4" s="449"/>
      <c r="B4" s="449"/>
      <c r="C4" s="449"/>
      <c r="D4" s="449"/>
      <c r="E4" s="449"/>
      <c r="F4" s="449"/>
      <c r="G4" s="449"/>
      <c r="H4" s="449"/>
      <c r="I4" s="449"/>
      <c r="J4" s="449"/>
      <c r="K4" s="449"/>
      <c r="L4" s="449"/>
      <c r="M4" s="449"/>
      <c r="N4" s="449"/>
      <c r="O4" s="449"/>
      <c r="P4" s="449"/>
      <c r="Q4" s="449"/>
      <c r="R4" s="449"/>
      <c r="S4" s="449"/>
      <c r="T4" s="5"/>
    </row>
    <row r="5" spans="1:20" s="6" customFormat="1" ht="29.25" customHeight="1">
      <c r="A5" s="451" t="s">
        <v>2</v>
      </c>
      <c r="B5" s="451" t="s">
        <v>27</v>
      </c>
      <c r="C5" s="451" t="s">
        <v>28</v>
      </c>
      <c r="D5" s="451"/>
      <c r="E5" s="451" t="s">
        <v>29</v>
      </c>
      <c r="F5" s="451"/>
      <c r="G5" s="451"/>
      <c r="H5" s="451"/>
      <c r="I5" s="451"/>
      <c r="J5" s="451"/>
      <c r="K5" s="451"/>
      <c r="L5" s="451"/>
      <c r="M5" s="451"/>
      <c r="N5" s="451"/>
      <c r="O5" s="451"/>
      <c r="P5" s="451"/>
      <c r="Q5" s="451"/>
      <c r="R5" s="451"/>
      <c r="S5" s="451"/>
      <c r="T5" s="451"/>
    </row>
    <row r="6" spans="1:20" s="6" customFormat="1" ht="51.75" customHeight="1">
      <c r="A6" s="451"/>
      <c r="B6" s="451"/>
      <c r="C6" s="451" t="s">
        <v>30</v>
      </c>
      <c r="D6" s="451" t="s">
        <v>31</v>
      </c>
      <c r="E6" s="451" t="s">
        <v>32</v>
      </c>
      <c r="F6" s="451"/>
      <c r="G6" s="451"/>
      <c r="H6" s="451"/>
      <c r="I6" s="451"/>
      <c r="J6" s="451"/>
      <c r="K6" s="451"/>
      <c r="L6" s="451"/>
      <c r="M6" s="451" t="s">
        <v>33</v>
      </c>
      <c r="N6" s="451"/>
      <c r="O6" s="451"/>
      <c r="P6" s="451" t="s">
        <v>34</v>
      </c>
      <c r="Q6" s="451"/>
      <c r="R6" s="451" t="s">
        <v>35</v>
      </c>
      <c r="S6" s="451"/>
      <c r="T6" s="451"/>
    </row>
    <row r="7" spans="1:20" s="6" customFormat="1" ht="46.5" customHeight="1">
      <c r="A7" s="451"/>
      <c r="B7" s="451"/>
      <c r="C7" s="451"/>
      <c r="D7" s="451"/>
      <c r="E7" s="451" t="s">
        <v>36</v>
      </c>
      <c r="F7" s="451" t="s">
        <v>37</v>
      </c>
      <c r="G7" s="451" t="s">
        <v>38</v>
      </c>
      <c r="H7" s="451"/>
      <c r="I7" s="451"/>
      <c r="J7" s="451"/>
      <c r="K7" s="451"/>
      <c r="L7" s="451"/>
      <c r="M7" s="451" t="s">
        <v>39</v>
      </c>
      <c r="N7" s="451"/>
      <c r="O7" s="451" t="s">
        <v>84</v>
      </c>
      <c r="P7" s="451" t="s">
        <v>40</v>
      </c>
      <c r="Q7" s="451" t="s">
        <v>37</v>
      </c>
      <c r="R7" s="451" t="s">
        <v>41</v>
      </c>
      <c r="S7" s="451" t="s">
        <v>42</v>
      </c>
      <c r="T7" s="451" t="s">
        <v>43</v>
      </c>
    </row>
    <row r="8" spans="1:20" s="6" customFormat="1" ht="23.25" customHeight="1">
      <c r="A8" s="451"/>
      <c r="B8" s="451"/>
      <c r="C8" s="451"/>
      <c r="D8" s="451"/>
      <c r="E8" s="451"/>
      <c r="F8" s="451"/>
      <c r="G8" s="451" t="s">
        <v>44</v>
      </c>
      <c r="H8" s="451"/>
      <c r="I8" s="451" t="s">
        <v>45</v>
      </c>
      <c r="J8" s="451"/>
      <c r="K8" s="451" t="s">
        <v>46</v>
      </c>
      <c r="L8" s="451"/>
      <c r="M8" s="451" t="s">
        <v>47</v>
      </c>
      <c r="N8" s="451" t="s">
        <v>48</v>
      </c>
      <c r="O8" s="451"/>
      <c r="P8" s="451"/>
      <c r="Q8" s="451"/>
      <c r="R8" s="451"/>
      <c r="S8" s="451"/>
      <c r="T8" s="451"/>
    </row>
    <row r="9" spans="1:20" s="6" customFormat="1" ht="111" customHeight="1">
      <c r="A9" s="451"/>
      <c r="B9" s="451"/>
      <c r="C9" s="451"/>
      <c r="D9" s="451"/>
      <c r="E9" s="451"/>
      <c r="F9" s="451"/>
      <c r="G9" s="3" t="s">
        <v>49</v>
      </c>
      <c r="H9" s="3" t="s">
        <v>37</v>
      </c>
      <c r="I9" s="3" t="s">
        <v>50</v>
      </c>
      <c r="J9" s="3" t="s">
        <v>37</v>
      </c>
      <c r="K9" s="3" t="s">
        <v>51</v>
      </c>
      <c r="L9" s="3" t="s">
        <v>37</v>
      </c>
      <c r="M9" s="451"/>
      <c r="N9" s="451"/>
      <c r="O9" s="451"/>
      <c r="P9" s="451"/>
      <c r="Q9" s="451"/>
      <c r="R9" s="451"/>
      <c r="S9" s="451"/>
      <c r="T9" s="451"/>
    </row>
    <row r="10" spans="1:20" s="6" customFormat="1" ht="21" customHeight="1">
      <c r="A10" s="7">
        <v>1</v>
      </c>
      <c r="B10" s="9" t="s">
        <v>10</v>
      </c>
      <c r="C10" s="22">
        <v>76</v>
      </c>
      <c r="D10" s="23">
        <v>90</v>
      </c>
      <c r="E10" s="23">
        <v>2077</v>
      </c>
      <c r="F10" s="23">
        <v>118230</v>
      </c>
      <c r="G10" s="23">
        <v>12</v>
      </c>
      <c r="H10" s="24">
        <v>1104</v>
      </c>
      <c r="I10" s="24">
        <v>161</v>
      </c>
      <c r="J10" s="23">
        <v>9758</v>
      </c>
      <c r="K10" s="293">
        <v>1904</v>
      </c>
      <c r="L10" s="23">
        <v>107368</v>
      </c>
      <c r="M10" s="23">
        <v>70</v>
      </c>
      <c r="N10" s="22">
        <v>752</v>
      </c>
      <c r="O10" s="23">
        <v>180</v>
      </c>
      <c r="P10" s="23">
        <v>102</v>
      </c>
      <c r="Q10" s="22">
        <v>32254</v>
      </c>
      <c r="R10" s="23">
        <v>290</v>
      </c>
      <c r="S10" s="23">
        <v>450</v>
      </c>
      <c r="T10" s="24">
        <v>45</v>
      </c>
    </row>
    <row r="11" spans="1:20" s="6" customFormat="1" ht="21" customHeight="1">
      <c r="A11" s="7">
        <v>2</v>
      </c>
      <c r="B11" s="9" t="s">
        <v>14</v>
      </c>
      <c r="C11" s="22">
        <v>95</v>
      </c>
      <c r="D11" s="22">
        <v>72</v>
      </c>
      <c r="E11" s="22">
        <v>456</v>
      </c>
      <c r="F11" s="22">
        <v>26778</v>
      </c>
      <c r="G11" s="22">
        <v>9</v>
      </c>
      <c r="H11" s="22">
        <v>635</v>
      </c>
      <c r="I11" s="22">
        <v>88</v>
      </c>
      <c r="J11" s="22">
        <v>4127</v>
      </c>
      <c r="K11" s="22">
        <v>472</v>
      </c>
      <c r="L11" s="22">
        <v>24112</v>
      </c>
      <c r="M11" s="22">
        <v>69</v>
      </c>
      <c r="N11" s="22">
        <v>227</v>
      </c>
      <c r="O11" s="22">
        <v>31</v>
      </c>
      <c r="P11" s="22">
        <v>89</v>
      </c>
      <c r="Q11" s="22">
        <v>5739</v>
      </c>
      <c r="R11" s="22">
        <v>118</v>
      </c>
      <c r="S11" s="22">
        <v>36</v>
      </c>
      <c r="T11" s="25"/>
    </row>
    <row r="12" spans="1:20" s="6" customFormat="1" ht="21" customHeight="1">
      <c r="A12" s="7">
        <v>3</v>
      </c>
      <c r="B12" s="9" t="s">
        <v>13</v>
      </c>
      <c r="C12" s="23">
        <v>89</v>
      </c>
      <c r="D12" s="23">
        <v>335</v>
      </c>
      <c r="E12" s="23">
        <v>1451</v>
      </c>
      <c r="F12" s="23">
        <v>88015</v>
      </c>
      <c r="G12" s="23">
        <v>9</v>
      </c>
      <c r="H12" s="23">
        <v>885</v>
      </c>
      <c r="I12" s="23">
        <v>207</v>
      </c>
      <c r="J12" s="23">
        <v>10330</v>
      </c>
      <c r="K12" s="23">
        <v>1235</v>
      </c>
      <c r="L12" s="23">
        <v>76830</v>
      </c>
      <c r="M12" s="23">
        <v>57</v>
      </c>
      <c r="N12" s="23">
        <v>130</v>
      </c>
      <c r="O12" s="23">
        <v>280</v>
      </c>
      <c r="P12" s="23">
        <v>31</v>
      </c>
      <c r="Q12" s="23">
        <v>21784</v>
      </c>
      <c r="R12" s="23">
        <v>533</v>
      </c>
      <c r="S12" s="23">
        <v>720</v>
      </c>
      <c r="T12" s="24">
        <v>2</v>
      </c>
    </row>
    <row r="13" spans="1:20" s="6" customFormat="1" ht="21" customHeight="1">
      <c r="A13" s="7">
        <v>4</v>
      </c>
      <c r="B13" s="9" t="s">
        <v>52</v>
      </c>
      <c r="C13" s="22">
        <v>45</v>
      </c>
      <c r="D13" s="22">
        <v>52</v>
      </c>
      <c r="E13" s="22">
        <v>2048</v>
      </c>
      <c r="F13" s="22">
        <v>62230</v>
      </c>
      <c r="G13" s="22">
        <v>23</v>
      </c>
      <c r="H13" s="22">
        <v>1300</v>
      </c>
      <c r="I13" s="22">
        <v>144</v>
      </c>
      <c r="J13" s="22">
        <v>4500</v>
      </c>
      <c r="K13" s="22">
        <v>1881</v>
      </c>
      <c r="L13" s="22">
        <v>56430</v>
      </c>
      <c r="M13" s="22">
        <v>179</v>
      </c>
      <c r="N13" s="22">
        <v>722</v>
      </c>
      <c r="O13" s="22">
        <v>40</v>
      </c>
      <c r="P13" s="22">
        <v>40</v>
      </c>
      <c r="Q13" s="22">
        <v>32000</v>
      </c>
      <c r="R13" s="22">
        <v>75</v>
      </c>
      <c r="S13" s="22">
        <v>125</v>
      </c>
      <c r="T13" s="25">
        <v>509</v>
      </c>
    </row>
    <row r="14" spans="1:20" s="8" customFormat="1" ht="21" customHeight="1">
      <c r="A14" s="7">
        <v>5</v>
      </c>
      <c r="B14" s="9" t="s">
        <v>15</v>
      </c>
      <c r="C14" s="23">
        <v>45</v>
      </c>
      <c r="D14" s="23">
        <v>239</v>
      </c>
      <c r="E14" s="23">
        <v>945</v>
      </c>
      <c r="F14" s="23">
        <v>53720</v>
      </c>
      <c r="G14" s="23">
        <v>9</v>
      </c>
      <c r="H14" s="23">
        <v>620</v>
      </c>
      <c r="I14" s="23">
        <v>117</v>
      </c>
      <c r="J14" s="23">
        <v>4700</v>
      </c>
      <c r="K14" s="23">
        <v>819</v>
      </c>
      <c r="L14" s="23">
        <v>48400</v>
      </c>
      <c r="M14" s="23">
        <v>275</v>
      </c>
      <c r="N14" s="23">
        <v>827</v>
      </c>
      <c r="O14" s="23">
        <v>45</v>
      </c>
      <c r="P14" s="23">
        <v>11</v>
      </c>
      <c r="Q14" s="23">
        <v>2300</v>
      </c>
      <c r="R14" s="23">
        <v>12</v>
      </c>
      <c r="S14" s="23">
        <v>153</v>
      </c>
      <c r="T14" s="24">
        <v>143</v>
      </c>
    </row>
    <row r="15" spans="1:20" s="6" customFormat="1" ht="21" customHeight="1">
      <c r="A15" s="7">
        <v>6</v>
      </c>
      <c r="B15" s="9" t="s">
        <v>9</v>
      </c>
      <c r="C15" s="22">
        <v>59</v>
      </c>
      <c r="D15" s="22">
        <v>31</v>
      </c>
      <c r="E15" s="22">
        <v>1929</v>
      </c>
      <c r="F15" s="22">
        <v>94111</v>
      </c>
      <c r="G15" s="22">
        <v>22</v>
      </c>
      <c r="H15" s="22">
        <v>1928</v>
      </c>
      <c r="I15" s="22">
        <v>230</v>
      </c>
      <c r="J15" s="22">
        <v>19238</v>
      </c>
      <c r="K15" s="22">
        <v>1677</v>
      </c>
      <c r="L15" s="22">
        <v>72945</v>
      </c>
      <c r="M15" s="22">
        <v>118</v>
      </c>
      <c r="N15" s="22">
        <v>370</v>
      </c>
      <c r="O15" s="22">
        <v>167</v>
      </c>
      <c r="P15" s="22">
        <v>95</v>
      </c>
      <c r="Q15" s="22">
        <v>20225</v>
      </c>
      <c r="R15" s="22">
        <v>112</v>
      </c>
      <c r="S15" s="22">
        <v>1945</v>
      </c>
      <c r="T15" s="25"/>
    </row>
    <row r="16" spans="1:20" s="6" customFormat="1" ht="21" customHeight="1">
      <c r="A16" s="7">
        <v>7</v>
      </c>
      <c r="B16" s="9" t="s">
        <v>11</v>
      </c>
      <c r="C16" s="23">
        <v>68</v>
      </c>
      <c r="D16" s="23">
        <v>137</v>
      </c>
      <c r="E16" s="23">
        <v>1191</v>
      </c>
      <c r="F16" s="23">
        <v>41862</v>
      </c>
      <c r="G16" s="23">
        <v>14</v>
      </c>
      <c r="H16" s="23">
        <v>1745</v>
      </c>
      <c r="I16" s="23">
        <v>276</v>
      </c>
      <c r="J16" s="23">
        <v>11392</v>
      </c>
      <c r="K16" s="23">
        <v>901</v>
      </c>
      <c r="L16" s="23">
        <v>28725</v>
      </c>
      <c r="M16" s="23">
        <v>525</v>
      </c>
      <c r="N16" s="23">
        <v>83</v>
      </c>
      <c r="O16" s="23">
        <v>105</v>
      </c>
      <c r="P16" s="23">
        <v>62</v>
      </c>
      <c r="Q16" s="23">
        <v>16350</v>
      </c>
      <c r="R16" s="23">
        <v>3</v>
      </c>
      <c r="S16" s="23">
        <v>110</v>
      </c>
      <c r="T16" s="24">
        <v>451</v>
      </c>
    </row>
    <row r="17" spans="1:20" s="6" customFormat="1" ht="21" customHeight="1">
      <c r="A17" s="7">
        <v>8</v>
      </c>
      <c r="B17" s="9" t="s">
        <v>53</v>
      </c>
      <c r="C17" s="23">
        <v>52</v>
      </c>
      <c r="D17" s="23">
        <v>42</v>
      </c>
      <c r="E17" s="23">
        <v>526</v>
      </c>
      <c r="F17" s="23">
        <v>39538</v>
      </c>
      <c r="G17" s="23">
        <v>9</v>
      </c>
      <c r="H17" s="23">
        <v>868</v>
      </c>
      <c r="I17" s="23">
        <v>236</v>
      </c>
      <c r="J17" s="23">
        <v>7080</v>
      </c>
      <c r="K17" s="23">
        <v>1053</v>
      </c>
      <c r="L17" s="23">
        <v>31590</v>
      </c>
      <c r="M17" s="23">
        <v>684</v>
      </c>
      <c r="N17" s="23">
        <v>1026</v>
      </c>
      <c r="O17" s="23">
        <v>468</v>
      </c>
      <c r="P17" s="23">
        <v>36</v>
      </c>
      <c r="Q17" s="23">
        <v>24320</v>
      </c>
      <c r="R17" s="23">
        <v>625</v>
      </c>
      <c r="S17" s="23">
        <v>416</v>
      </c>
      <c r="T17" s="24">
        <v>40</v>
      </c>
    </row>
    <row r="18" spans="1:20" s="6" customFormat="1" ht="21" customHeight="1">
      <c r="A18" s="7">
        <v>9</v>
      </c>
      <c r="B18" s="9" t="s">
        <v>6</v>
      </c>
      <c r="C18" s="26">
        <v>20</v>
      </c>
      <c r="D18" s="26">
        <v>15</v>
      </c>
      <c r="E18" s="27">
        <v>450</v>
      </c>
      <c r="F18" s="27">
        <v>20520</v>
      </c>
      <c r="G18" s="26">
        <v>12</v>
      </c>
      <c r="H18" s="27">
        <v>540</v>
      </c>
      <c r="I18" s="26">
        <v>45</v>
      </c>
      <c r="J18" s="27">
        <v>2025</v>
      </c>
      <c r="K18" s="27">
        <v>393</v>
      </c>
      <c r="L18" s="27">
        <v>17955</v>
      </c>
      <c r="M18" s="27">
        <v>88</v>
      </c>
      <c r="N18" s="27">
        <v>36</v>
      </c>
      <c r="O18" s="27">
        <v>274</v>
      </c>
      <c r="P18" s="26">
        <v>95</v>
      </c>
      <c r="Q18" s="26">
        <v>4750</v>
      </c>
      <c r="R18" s="26">
        <v>380</v>
      </c>
      <c r="S18" s="26">
        <v>32</v>
      </c>
      <c r="T18" s="28">
        <v>30</v>
      </c>
    </row>
    <row r="19" spans="1:20" s="6" customFormat="1" ht="21" customHeight="1">
      <c r="A19" s="7"/>
      <c r="B19" s="10" t="s">
        <v>54</v>
      </c>
      <c r="C19" s="18">
        <f>SUM(C10:C18)</f>
        <v>549</v>
      </c>
      <c r="D19" s="18">
        <f aca="true" t="shared" si="0" ref="D19:T19">SUM(D10:D18)</f>
        <v>1013</v>
      </c>
      <c r="E19" s="18">
        <f t="shared" si="0"/>
        <v>11073</v>
      </c>
      <c r="F19" s="18">
        <f t="shared" si="0"/>
        <v>545004</v>
      </c>
      <c r="G19" s="18">
        <f t="shared" si="0"/>
        <v>119</v>
      </c>
      <c r="H19" s="18">
        <f t="shared" si="0"/>
        <v>9625</v>
      </c>
      <c r="I19" s="18">
        <f t="shared" si="0"/>
        <v>1504</v>
      </c>
      <c r="J19" s="18">
        <f t="shared" si="0"/>
        <v>73150</v>
      </c>
      <c r="K19" s="18">
        <f t="shared" si="0"/>
        <v>10335</v>
      </c>
      <c r="L19" s="18">
        <f t="shared" si="0"/>
        <v>464355</v>
      </c>
      <c r="M19" s="18">
        <f t="shared" si="0"/>
        <v>2065</v>
      </c>
      <c r="N19" s="18">
        <f t="shared" si="0"/>
        <v>4173</v>
      </c>
      <c r="O19" s="18">
        <f t="shared" si="0"/>
        <v>1590</v>
      </c>
      <c r="P19" s="18">
        <f t="shared" si="0"/>
        <v>561</v>
      </c>
      <c r="Q19" s="18">
        <f t="shared" si="0"/>
        <v>159722</v>
      </c>
      <c r="R19" s="18">
        <f t="shared" si="0"/>
        <v>2148</v>
      </c>
      <c r="S19" s="18">
        <f t="shared" si="0"/>
        <v>3987</v>
      </c>
      <c r="T19" s="18">
        <f t="shared" si="0"/>
        <v>1220</v>
      </c>
    </row>
    <row r="20" spans="1:20" ht="18" customHeight="1">
      <c r="A20" s="29"/>
      <c r="B20" s="29"/>
      <c r="C20" s="29"/>
      <c r="D20" s="29"/>
      <c r="E20" s="29"/>
      <c r="F20" s="29"/>
      <c r="G20" s="29"/>
      <c r="H20" s="29"/>
      <c r="I20" s="29"/>
      <c r="J20" s="29"/>
      <c r="K20" s="29"/>
      <c r="L20" s="29"/>
      <c r="M20" s="29"/>
      <c r="N20" s="450" t="s">
        <v>55</v>
      </c>
      <c r="O20" s="450"/>
      <c r="P20" s="450"/>
      <c r="Q20" s="450"/>
      <c r="R20" s="450"/>
      <c r="S20" s="450"/>
      <c r="T20" s="450"/>
    </row>
  </sheetData>
  <sheetProtection/>
  <mergeCells count="30">
    <mergeCell ref="E6:L6"/>
    <mergeCell ref="M6:O6"/>
    <mergeCell ref="A3:T3"/>
    <mergeCell ref="R7:R9"/>
    <mergeCell ref="E7:E9"/>
    <mergeCell ref="F7:F9"/>
    <mergeCell ref="G7:L7"/>
    <mergeCell ref="M7:N7"/>
    <mergeCell ref="G8:H8"/>
    <mergeCell ref="I8:J8"/>
    <mergeCell ref="R6:T6"/>
    <mergeCell ref="P6:Q6"/>
    <mergeCell ref="S7:S9"/>
    <mergeCell ref="P7:P9"/>
    <mergeCell ref="Q7:Q9"/>
    <mergeCell ref="K8:L8"/>
    <mergeCell ref="M8:M9"/>
    <mergeCell ref="T7:T9"/>
    <mergeCell ref="N8:N9"/>
    <mergeCell ref="O7:O9"/>
    <mergeCell ref="A1:D1"/>
    <mergeCell ref="A2:S2"/>
    <mergeCell ref="A4:S4"/>
    <mergeCell ref="N20:T20"/>
    <mergeCell ref="A5:A9"/>
    <mergeCell ref="B5:B9"/>
    <mergeCell ref="C5:D5"/>
    <mergeCell ref="E5:T5"/>
    <mergeCell ref="C6:C9"/>
    <mergeCell ref="D6:D9"/>
  </mergeCells>
  <printOptions/>
  <pageMargins left="0.1968503937007874" right="0.1968503937007874" top="0.2" bottom="0.29" header="0.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AN31"/>
  <sheetViews>
    <sheetView zoomScalePageLayoutView="0" workbookViewId="0" topLeftCell="A1">
      <selection activeCell="AK19" sqref="AK19"/>
    </sheetView>
  </sheetViews>
  <sheetFormatPr defaultColWidth="9.00390625" defaultRowHeight="15.75"/>
  <cols>
    <col min="6" max="25" width="0" style="0" hidden="1" customWidth="1"/>
    <col min="27" max="30" width="0" style="0" hidden="1" customWidth="1"/>
    <col min="34" max="36" width="0" style="0" hidden="1" customWidth="1"/>
    <col min="37" max="37" width="6.125" style="0" customWidth="1"/>
  </cols>
  <sheetData>
    <row r="1" spans="1:40" ht="79.5" customHeight="1">
      <c r="A1" s="495" t="s">
        <v>942</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07"/>
      <c r="AM1" s="407"/>
      <c r="AN1" s="407"/>
    </row>
    <row r="2" spans="1:40" ht="18.75">
      <c r="A2" s="433"/>
      <c r="B2" s="434"/>
      <c r="C2" s="434"/>
      <c r="D2" s="434"/>
      <c r="E2" s="433"/>
      <c r="F2" s="435"/>
      <c r="G2" s="435"/>
      <c r="H2" s="435"/>
      <c r="I2" s="435"/>
      <c r="J2" s="435"/>
      <c r="K2" s="435"/>
      <c r="L2" s="435"/>
      <c r="M2" s="435"/>
      <c r="N2" s="435"/>
      <c r="O2" s="435"/>
      <c r="P2" s="435"/>
      <c r="Q2" s="435"/>
      <c r="R2" s="435"/>
      <c r="S2" s="435"/>
      <c r="T2" s="435"/>
      <c r="U2" s="435"/>
      <c r="V2" s="435"/>
      <c r="W2" s="435"/>
      <c r="X2" s="435"/>
      <c r="Y2" s="435"/>
      <c r="Z2" s="436"/>
      <c r="AA2" s="436"/>
      <c r="AB2" s="436"/>
      <c r="AC2" s="436"/>
      <c r="AD2" s="436"/>
      <c r="AE2" s="436"/>
      <c r="AF2" s="436"/>
      <c r="AG2" s="437"/>
      <c r="AH2" s="413"/>
      <c r="AI2" s="405"/>
      <c r="AJ2" s="405"/>
      <c r="AK2" s="405"/>
      <c r="AL2" s="405"/>
      <c r="AM2" s="405"/>
      <c r="AN2" s="405"/>
    </row>
    <row r="3" spans="1:40" ht="18.75">
      <c r="A3" s="493" t="s">
        <v>2</v>
      </c>
      <c r="B3" s="492" t="s">
        <v>838</v>
      </c>
      <c r="C3" s="492"/>
      <c r="D3" s="492" t="s">
        <v>839</v>
      </c>
      <c r="E3" s="492"/>
      <c r="F3" s="493" t="s">
        <v>840</v>
      </c>
      <c r="G3" s="493"/>
      <c r="H3" s="493"/>
      <c r="I3" s="493"/>
      <c r="J3" s="493"/>
      <c r="K3" s="493"/>
      <c r="L3" s="493"/>
      <c r="M3" s="493"/>
      <c r="N3" s="493"/>
      <c r="O3" s="493"/>
      <c r="P3" s="493"/>
      <c r="Q3" s="493"/>
      <c r="R3" s="493"/>
      <c r="S3" s="493"/>
      <c r="T3" s="493"/>
      <c r="U3" s="493"/>
      <c r="V3" s="493"/>
      <c r="W3" s="493"/>
      <c r="X3" s="493"/>
      <c r="Y3" s="493"/>
      <c r="Z3" s="493"/>
      <c r="AA3" s="494" t="s">
        <v>841</v>
      </c>
      <c r="AB3" s="494"/>
      <c r="AC3" s="494"/>
      <c r="AD3" s="494"/>
      <c r="AE3" s="494"/>
      <c r="AF3" s="496" t="s">
        <v>842</v>
      </c>
      <c r="AG3" s="492" t="s">
        <v>843</v>
      </c>
      <c r="AH3" s="411"/>
      <c r="AI3" s="411"/>
      <c r="AJ3" s="438"/>
      <c r="AK3" s="497" t="s">
        <v>1</v>
      </c>
      <c r="AL3" s="500"/>
      <c r="AM3" s="405"/>
      <c r="AN3" s="405"/>
    </row>
    <row r="4" spans="1:40" ht="15.75">
      <c r="A4" s="493"/>
      <c r="B4" s="492"/>
      <c r="C4" s="492"/>
      <c r="D4" s="492"/>
      <c r="E4" s="492"/>
      <c r="F4" s="493"/>
      <c r="G4" s="493"/>
      <c r="H4" s="493"/>
      <c r="I4" s="493"/>
      <c r="J4" s="493"/>
      <c r="K4" s="493"/>
      <c r="L4" s="493"/>
      <c r="M4" s="493"/>
      <c r="N4" s="493"/>
      <c r="O4" s="493"/>
      <c r="P4" s="493"/>
      <c r="Q4" s="493"/>
      <c r="R4" s="493"/>
      <c r="S4" s="493"/>
      <c r="T4" s="493"/>
      <c r="U4" s="493"/>
      <c r="V4" s="493"/>
      <c r="W4" s="493"/>
      <c r="X4" s="493"/>
      <c r="Y4" s="493"/>
      <c r="Z4" s="493"/>
      <c r="AA4" s="494"/>
      <c r="AB4" s="494"/>
      <c r="AC4" s="494"/>
      <c r="AD4" s="494"/>
      <c r="AE4" s="494"/>
      <c r="AF4" s="496"/>
      <c r="AG4" s="492"/>
      <c r="AH4" s="412" t="s">
        <v>844</v>
      </c>
      <c r="AI4" s="410"/>
      <c r="AJ4" s="410"/>
      <c r="AK4" s="498"/>
      <c r="AL4" s="500"/>
      <c r="AM4" s="407"/>
      <c r="AN4" s="407"/>
    </row>
    <row r="5" spans="1:40" ht="15.75">
      <c r="A5" s="493"/>
      <c r="B5" s="430"/>
      <c r="C5" s="430"/>
      <c r="D5" s="492"/>
      <c r="E5" s="492"/>
      <c r="F5" s="493"/>
      <c r="G5" s="493"/>
      <c r="H5" s="493"/>
      <c r="I5" s="493"/>
      <c r="J5" s="493"/>
      <c r="K5" s="493"/>
      <c r="L5" s="493"/>
      <c r="M5" s="493"/>
      <c r="N5" s="493"/>
      <c r="O5" s="493"/>
      <c r="P5" s="493"/>
      <c r="Q5" s="493"/>
      <c r="R5" s="493"/>
      <c r="S5" s="493"/>
      <c r="T5" s="493"/>
      <c r="U5" s="493"/>
      <c r="V5" s="493"/>
      <c r="W5" s="493"/>
      <c r="X5" s="493"/>
      <c r="Y5" s="493"/>
      <c r="Z5" s="493"/>
      <c r="AA5" s="494"/>
      <c r="AB5" s="494"/>
      <c r="AC5" s="494"/>
      <c r="AD5" s="494"/>
      <c r="AE5" s="494"/>
      <c r="AF5" s="496"/>
      <c r="AG5" s="492"/>
      <c r="AH5" s="410"/>
      <c r="AI5" s="410"/>
      <c r="AJ5" s="410"/>
      <c r="AK5" s="498"/>
      <c r="AL5" s="500"/>
      <c r="AM5" s="407"/>
      <c r="AN5" s="407"/>
    </row>
    <row r="6" spans="1:40" ht="15.75">
      <c r="A6" s="493"/>
      <c r="B6" s="395" t="s">
        <v>845</v>
      </c>
      <c r="C6" s="395" t="s">
        <v>846</v>
      </c>
      <c r="D6" s="404" t="s">
        <v>847</v>
      </c>
      <c r="E6" s="404" t="s">
        <v>848</v>
      </c>
      <c r="F6" s="493"/>
      <c r="G6" s="493"/>
      <c r="H6" s="493"/>
      <c r="I6" s="493"/>
      <c r="J6" s="493"/>
      <c r="K6" s="493"/>
      <c r="L6" s="493"/>
      <c r="M6" s="493"/>
      <c r="N6" s="493"/>
      <c r="O6" s="493"/>
      <c r="P6" s="493"/>
      <c r="Q6" s="493"/>
      <c r="R6" s="493"/>
      <c r="S6" s="493"/>
      <c r="T6" s="493"/>
      <c r="U6" s="493"/>
      <c r="V6" s="493"/>
      <c r="W6" s="493"/>
      <c r="X6" s="493"/>
      <c r="Y6" s="493"/>
      <c r="Z6" s="493"/>
      <c r="AA6" s="494"/>
      <c r="AB6" s="494"/>
      <c r="AC6" s="494"/>
      <c r="AD6" s="494"/>
      <c r="AE6" s="494"/>
      <c r="AF6" s="496"/>
      <c r="AG6" s="492"/>
      <c r="AH6" s="410"/>
      <c r="AI6" s="410"/>
      <c r="AJ6" s="410"/>
      <c r="AK6" s="499"/>
      <c r="AL6" s="407"/>
      <c r="AM6" s="407"/>
      <c r="AN6" s="407"/>
    </row>
    <row r="7" spans="1:40" ht="15.75">
      <c r="A7" s="404"/>
      <c r="B7" s="492" t="s">
        <v>4</v>
      </c>
      <c r="C7" s="492"/>
      <c r="D7" s="432"/>
      <c r="E7" s="404"/>
      <c r="F7" s="404"/>
      <c r="G7" s="404"/>
      <c r="H7" s="404"/>
      <c r="I7" s="404"/>
      <c r="J7" s="404"/>
      <c r="K7" s="404"/>
      <c r="L7" s="404"/>
      <c r="M7" s="404"/>
      <c r="N7" s="404"/>
      <c r="O7" s="404"/>
      <c r="P7" s="404"/>
      <c r="Q7" s="404"/>
      <c r="R7" s="404"/>
      <c r="S7" s="404"/>
      <c r="T7" s="404"/>
      <c r="U7" s="404"/>
      <c r="V7" s="404"/>
      <c r="W7" s="404"/>
      <c r="X7" s="404"/>
      <c r="Y7" s="404"/>
      <c r="Z7" s="403"/>
      <c r="AA7" s="403"/>
      <c r="AB7" s="403"/>
      <c r="AC7" s="403"/>
      <c r="AD7" s="403"/>
      <c r="AE7" s="403"/>
      <c r="AF7" s="403"/>
      <c r="AG7" s="395">
        <v>22</v>
      </c>
      <c r="AH7" s="410"/>
      <c r="AI7" s="410"/>
      <c r="AJ7" s="410"/>
      <c r="AK7" s="429"/>
      <c r="AL7" s="407"/>
      <c r="AM7" s="407"/>
      <c r="AN7" s="407"/>
    </row>
    <row r="8" spans="1:40" ht="42" customHeight="1">
      <c r="A8" s="408">
        <v>1</v>
      </c>
      <c r="B8" s="442" t="s">
        <v>849</v>
      </c>
      <c r="C8" s="442" t="s">
        <v>11</v>
      </c>
      <c r="D8" s="442" t="s">
        <v>850</v>
      </c>
      <c r="E8" s="443" t="s">
        <v>851</v>
      </c>
      <c r="F8" s="443" t="s">
        <v>852</v>
      </c>
      <c r="G8" s="443" t="s">
        <v>852</v>
      </c>
      <c r="H8" s="443"/>
      <c r="I8" s="443"/>
      <c r="J8" s="443"/>
      <c r="K8" s="443"/>
      <c r="L8" s="443"/>
      <c r="M8" s="443"/>
      <c r="N8" s="443"/>
      <c r="O8" s="443"/>
      <c r="P8" s="443"/>
      <c r="Q8" s="443"/>
      <c r="R8" s="443"/>
      <c r="S8" s="443"/>
      <c r="T8" s="443" t="s">
        <v>852</v>
      </c>
      <c r="U8" s="443"/>
      <c r="V8" s="443"/>
      <c r="W8" s="443">
        <v>400</v>
      </c>
      <c r="X8" s="443"/>
      <c r="Y8" s="443"/>
      <c r="Z8" s="444">
        <v>400</v>
      </c>
      <c r="AA8" s="444"/>
      <c r="AB8" s="444"/>
      <c r="AC8" s="444"/>
      <c r="AD8" s="444"/>
      <c r="AE8" s="444">
        <v>0</v>
      </c>
      <c r="AF8" s="444">
        <v>400</v>
      </c>
      <c r="AG8" s="408" t="s">
        <v>853</v>
      </c>
      <c r="AH8" s="419">
        <v>1962</v>
      </c>
      <c r="AI8" s="419"/>
      <c r="AJ8" s="421"/>
      <c r="AK8" s="421"/>
      <c r="AL8" s="416"/>
      <c r="AM8" s="406"/>
      <c r="AN8" s="406"/>
    </row>
    <row r="9" spans="1:40" ht="42" customHeight="1">
      <c r="A9" s="408">
        <v>2</v>
      </c>
      <c r="B9" s="442" t="s">
        <v>854</v>
      </c>
      <c r="C9" s="442" t="s">
        <v>53</v>
      </c>
      <c r="D9" s="442" t="s">
        <v>855</v>
      </c>
      <c r="E9" s="443" t="s">
        <v>856</v>
      </c>
      <c r="F9" s="396" t="s">
        <v>857</v>
      </c>
      <c r="G9" s="396" t="s">
        <v>857</v>
      </c>
      <c r="H9" s="396"/>
      <c r="I9" s="396"/>
      <c r="J9" s="396"/>
      <c r="K9" s="443"/>
      <c r="L9" s="443"/>
      <c r="M9" s="443"/>
      <c r="N9" s="443"/>
      <c r="O9" s="443"/>
      <c r="P9" s="443"/>
      <c r="Q9" s="443"/>
      <c r="R9" s="443"/>
      <c r="S9" s="443"/>
      <c r="T9" s="443" t="s">
        <v>858</v>
      </c>
      <c r="U9" s="443"/>
      <c r="V9" s="443">
        <v>58</v>
      </c>
      <c r="W9" s="443">
        <v>85</v>
      </c>
      <c r="X9" s="443"/>
      <c r="Y9" s="443"/>
      <c r="Z9" s="444">
        <v>143</v>
      </c>
      <c r="AA9" s="444"/>
      <c r="AB9" s="444"/>
      <c r="AC9" s="444"/>
      <c r="AD9" s="444"/>
      <c r="AE9" s="444">
        <v>0</v>
      </c>
      <c r="AF9" s="444">
        <v>143</v>
      </c>
      <c r="AG9" s="408" t="s">
        <v>853</v>
      </c>
      <c r="AH9" s="419"/>
      <c r="AI9" s="419"/>
      <c r="AJ9" s="426"/>
      <c r="AK9" s="426"/>
      <c r="AL9" s="416"/>
      <c r="AM9" s="406"/>
      <c r="AN9" s="406"/>
    </row>
    <row r="10" spans="1:40" ht="42" customHeight="1">
      <c r="A10" s="414">
        <v>3</v>
      </c>
      <c r="B10" s="442" t="s">
        <v>859</v>
      </c>
      <c r="C10" s="442" t="s">
        <v>11</v>
      </c>
      <c r="D10" s="442" t="s">
        <v>860</v>
      </c>
      <c r="E10" s="443" t="s">
        <v>861</v>
      </c>
      <c r="F10" s="443" t="s">
        <v>862</v>
      </c>
      <c r="G10" s="443" t="s">
        <v>862</v>
      </c>
      <c r="H10" s="443"/>
      <c r="I10" s="443"/>
      <c r="J10" s="443"/>
      <c r="K10" s="443"/>
      <c r="L10" s="443"/>
      <c r="M10" s="443">
        <v>30</v>
      </c>
      <c r="N10" s="443"/>
      <c r="O10" s="443"/>
      <c r="P10" s="443">
        <v>59</v>
      </c>
      <c r="Q10" s="443">
        <v>10</v>
      </c>
      <c r="R10" s="443"/>
      <c r="S10" s="443">
        <v>1</v>
      </c>
      <c r="T10" s="443" t="s">
        <v>863</v>
      </c>
      <c r="U10" s="443"/>
      <c r="V10" s="443">
        <v>45</v>
      </c>
      <c r="W10" s="443">
        <v>46.5</v>
      </c>
      <c r="X10" s="443"/>
      <c r="Y10" s="443"/>
      <c r="Z10" s="444">
        <v>91.5</v>
      </c>
      <c r="AA10" s="444"/>
      <c r="AB10" s="444"/>
      <c r="AC10" s="444"/>
      <c r="AD10" s="444"/>
      <c r="AE10" s="444">
        <v>0</v>
      </c>
      <c r="AF10" s="444">
        <v>91.5</v>
      </c>
      <c r="AG10" s="443" t="s">
        <v>853</v>
      </c>
      <c r="AH10" s="418"/>
      <c r="AI10" s="401"/>
      <c r="AJ10" s="427"/>
      <c r="AK10" s="427"/>
      <c r="AL10" s="416"/>
      <c r="AM10" s="416"/>
      <c r="AN10" s="416"/>
    </row>
    <row r="11" spans="1:40" ht="42" customHeight="1">
      <c r="A11" s="408">
        <v>4</v>
      </c>
      <c r="B11" s="442" t="s">
        <v>864</v>
      </c>
      <c r="C11" s="442" t="s">
        <v>9</v>
      </c>
      <c r="D11" s="442" t="s">
        <v>865</v>
      </c>
      <c r="E11" s="443" t="s">
        <v>866</v>
      </c>
      <c r="F11" s="443"/>
      <c r="G11" s="443" t="s">
        <v>867</v>
      </c>
      <c r="H11" s="443"/>
      <c r="I11" s="443"/>
      <c r="J11" s="443"/>
      <c r="K11" s="443"/>
      <c r="L11" s="443"/>
      <c r="M11" s="443"/>
      <c r="N11" s="443"/>
      <c r="O11" s="443">
        <v>300</v>
      </c>
      <c r="P11" s="443"/>
      <c r="Q11" s="443"/>
      <c r="R11" s="443"/>
      <c r="S11" s="443"/>
      <c r="T11" s="443" t="s">
        <v>868</v>
      </c>
      <c r="U11" s="443"/>
      <c r="V11" s="443"/>
      <c r="W11" s="443">
        <v>47</v>
      </c>
      <c r="X11" s="443"/>
      <c r="Y11" s="443"/>
      <c r="Z11" s="444">
        <v>47</v>
      </c>
      <c r="AA11" s="444">
        <v>7</v>
      </c>
      <c r="AB11" s="444"/>
      <c r="AC11" s="444"/>
      <c r="AD11" s="444"/>
      <c r="AE11" s="444">
        <v>7</v>
      </c>
      <c r="AF11" s="444">
        <v>54</v>
      </c>
      <c r="AG11" s="408" t="s">
        <v>853</v>
      </c>
      <c r="AH11" s="419">
        <v>1964</v>
      </c>
      <c r="AI11" s="401" t="s">
        <v>869</v>
      </c>
      <c r="AJ11" s="426"/>
      <c r="AK11" s="426"/>
      <c r="AL11" s="415"/>
      <c r="AM11" s="406"/>
      <c r="AN11" s="406"/>
    </row>
    <row r="12" spans="1:40" ht="42" customHeight="1">
      <c r="A12" s="408">
        <v>5</v>
      </c>
      <c r="B12" s="442" t="s">
        <v>870</v>
      </c>
      <c r="C12" s="442" t="s">
        <v>53</v>
      </c>
      <c r="D12" s="442" t="s">
        <v>871</v>
      </c>
      <c r="E12" s="443" t="s">
        <v>872</v>
      </c>
      <c r="F12" s="443"/>
      <c r="G12" s="443" t="s">
        <v>873</v>
      </c>
      <c r="H12" s="443"/>
      <c r="I12" s="443"/>
      <c r="J12" s="443"/>
      <c r="K12" s="443"/>
      <c r="L12" s="443"/>
      <c r="M12" s="443"/>
      <c r="N12" s="443"/>
      <c r="O12" s="443"/>
      <c r="P12" s="443"/>
      <c r="Q12" s="443"/>
      <c r="R12" s="443"/>
      <c r="S12" s="443"/>
      <c r="T12" s="443"/>
      <c r="U12" s="443"/>
      <c r="V12" s="443"/>
      <c r="W12" s="443">
        <v>53</v>
      </c>
      <c r="X12" s="443"/>
      <c r="Y12" s="443"/>
      <c r="Z12" s="444">
        <v>53</v>
      </c>
      <c r="AA12" s="444"/>
      <c r="AB12" s="444"/>
      <c r="AC12" s="444"/>
      <c r="AD12" s="444"/>
      <c r="AE12" s="444">
        <v>0</v>
      </c>
      <c r="AF12" s="444">
        <v>53</v>
      </c>
      <c r="AG12" s="408" t="s">
        <v>853</v>
      </c>
      <c r="AH12" s="419">
        <v>1965</v>
      </c>
      <c r="AI12" s="401" t="s">
        <v>874</v>
      </c>
      <c r="AJ12" s="421"/>
      <c r="AK12" s="421"/>
      <c r="AL12" s="416"/>
      <c r="AM12" s="406"/>
      <c r="AN12" s="406"/>
    </row>
    <row r="13" spans="1:40" ht="42" customHeight="1">
      <c r="A13" s="408">
        <v>6</v>
      </c>
      <c r="B13" s="442" t="s">
        <v>875</v>
      </c>
      <c r="C13" s="442" t="s">
        <v>11</v>
      </c>
      <c r="D13" s="442" t="s">
        <v>876</v>
      </c>
      <c r="E13" s="443" t="s">
        <v>877</v>
      </c>
      <c r="F13" s="443"/>
      <c r="G13" s="443" t="s">
        <v>878</v>
      </c>
      <c r="H13" s="443">
        <v>35</v>
      </c>
      <c r="I13" s="443"/>
      <c r="J13" s="443">
        <v>12</v>
      </c>
      <c r="K13" s="443"/>
      <c r="L13" s="443"/>
      <c r="M13" s="443"/>
      <c r="N13" s="443"/>
      <c r="O13" s="443"/>
      <c r="P13" s="443"/>
      <c r="Q13" s="443"/>
      <c r="R13" s="443"/>
      <c r="S13" s="443"/>
      <c r="T13" s="397" t="s">
        <v>879</v>
      </c>
      <c r="U13" s="443"/>
      <c r="V13" s="443"/>
      <c r="W13" s="443">
        <v>45</v>
      </c>
      <c r="X13" s="443"/>
      <c r="Y13" s="443"/>
      <c r="Z13" s="444">
        <v>45</v>
      </c>
      <c r="AA13" s="444"/>
      <c r="AB13" s="444"/>
      <c r="AC13" s="444"/>
      <c r="AD13" s="444"/>
      <c r="AE13" s="444">
        <v>0</v>
      </c>
      <c r="AF13" s="444">
        <v>45</v>
      </c>
      <c r="AG13" s="408" t="s">
        <v>853</v>
      </c>
      <c r="AH13" s="440">
        <v>1968</v>
      </c>
      <c r="AI13" s="419"/>
      <c r="AJ13" s="421"/>
      <c r="AK13" s="421"/>
      <c r="AL13" s="416"/>
      <c r="AM13" s="406"/>
      <c r="AN13" s="406"/>
    </row>
    <row r="14" spans="1:40" ht="42" customHeight="1">
      <c r="A14" s="408">
        <v>7</v>
      </c>
      <c r="B14" s="442" t="s">
        <v>880</v>
      </c>
      <c r="C14" s="442" t="s">
        <v>9</v>
      </c>
      <c r="D14" s="442" t="s">
        <v>881</v>
      </c>
      <c r="E14" s="443" t="s">
        <v>882</v>
      </c>
      <c r="F14" s="443" t="s">
        <v>883</v>
      </c>
      <c r="G14" s="443" t="s">
        <v>883</v>
      </c>
      <c r="H14" s="443"/>
      <c r="I14" s="443"/>
      <c r="J14" s="443"/>
      <c r="K14" s="443"/>
      <c r="L14" s="443"/>
      <c r="M14" s="443"/>
      <c r="N14" s="443"/>
      <c r="O14" s="443"/>
      <c r="P14" s="443"/>
      <c r="Q14" s="443"/>
      <c r="R14" s="443"/>
      <c r="S14" s="443">
        <v>5</v>
      </c>
      <c r="T14" s="443" t="s">
        <v>883</v>
      </c>
      <c r="U14" s="443"/>
      <c r="V14" s="443">
        <v>23.299999999999997</v>
      </c>
      <c r="W14" s="443"/>
      <c r="X14" s="443"/>
      <c r="Y14" s="443"/>
      <c r="Z14" s="444">
        <v>23.299999999999997</v>
      </c>
      <c r="AA14" s="444">
        <v>11.5</v>
      </c>
      <c r="AB14" s="444"/>
      <c r="AC14" s="444"/>
      <c r="AD14" s="444"/>
      <c r="AE14" s="444">
        <v>11.5</v>
      </c>
      <c r="AF14" s="444">
        <v>34.8</v>
      </c>
      <c r="AG14" s="408" t="s">
        <v>853</v>
      </c>
      <c r="AH14" s="439">
        <v>1970</v>
      </c>
      <c r="AI14" s="411"/>
      <c r="AJ14" s="410"/>
      <c r="AK14" s="410"/>
      <c r="AL14" s="405"/>
      <c r="AM14" s="406"/>
      <c r="AN14" s="406"/>
    </row>
    <row r="15" spans="1:40" ht="42" customHeight="1">
      <c r="A15" s="408">
        <v>8</v>
      </c>
      <c r="B15" s="442" t="s">
        <v>884</v>
      </c>
      <c r="C15" s="442" t="s">
        <v>11</v>
      </c>
      <c r="D15" s="442" t="s">
        <v>885</v>
      </c>
      <c r="E15" s="443" t="s">
        <v>886</v>
      </c>
      <c r="F15" s="443" t="s">
        <v>887</v>
      </c>
      <c r="G15" s="443" t="s">
        <v>888</v>
      </c>
      <c r="H15" s="443">
        <v>19</v>
      </c>
      <c r="I15" s="443"/>
      <c r="J15" s="443"/>
      <c r="K15" s="443"/>
      <c r="L15" s="443"/>
      <c r="M15" s="443"/>
      <c r="N15" s="443"/>
      <c r="O15" s="443"/>
      <c r="P15" s="443">
        <v>50</v>
      </c>
      <c r="Q15" s="443"/>
      <c r="R15" s="443"/>
      <c r="S15" s="443"/>
      <c r="T15" s="443"/>
      <c r="U15" s="443"/>
      <c r="V15" s="443">
        <v>11.4</v>
      </c>
      <c r="W15" s="443">
        <v>1.2</v>
      </c>
      <c r="X15" s="443"/>
      <c r="Y15" s="443"/>
      <c r="Z15" s="444">
        <v>12.6</v>
      </c>
      <c r="AA15" s="444"/>
      <c r="AB15" s="444"/>
      <c r="AC15" s="444"/>
      <c r="AD15" s="444"/>
      <c r="AE15" s="444">
        <v>0</v>
      </c>
      <c r="AF15" s="444">
        <v>12.6</v>
      </c>
      <c r="AG15" s="408" t="s">
        <v>853</v>
      </c>
      <c r="AH15" s="441">
        <v>1972</v>
      </c>
      <c r="AI15" s="420"/>
      <c r="AJ15" s="425"/>
      <c r="AK15" s="425"/>
      <c r="AL15" s="409"/>
      <c r="AM15" s="416"/>
      <c r="AN15" s="406"/>
    </row>
    <row r="16" spans="1:40" ht="42" customHeight="1">
      <c r="A16" s="408">
        <v>9</v>
      </c>
      <c r="B16" s="442" t="s">
        <v>238</v>
      </c>
      <c r="C16" s="442" t="s">
        <v>9</v>
      </c>
      <c r="D16" s="442" t="s">
        <v>889</v>
      </c>
      <c r="E16" s="443" t="s">
        <v>890</v>
      </c>
      <c r="F16" s="443" t="s">
        <v>891</v>
      </c>
      <c r="G16" s="443" t="s">
        <v>891</v>
      </c>
      <c r="H16" s="443">
        <v>10</v>
      </c>
      <c r="I16" s="443"/>
      <c r="J16" s="443"/>
      <c r="K16" s="443"/>
      <c r="L16" s="443"/>
      <c r="M16" s="443"/>
      <c r="N16" s="443"/>
      <c r="O16" s="443"/>
      <c r="P16" s="443"/>
      <c r="Q16" s="443"/>
      <c r="R16" s="443"/>
      <c r="S16" s="443"/>
      <c r="T16" s="443"/>
      <c r="U16" s="443"/>
      <c r="V16" s="443">
        <v>12</v>
      </c>
      <c r="W16" s="443"/>
      <c r="X16" s="443"/>
      <c r="Y16" s="443"/>
      <c r="Z16" s="444">
        <v>12</v>
      </c>
      <c r="AA16" s="444"/>
      <c r="AB16" s="444"/>
      <c r="AC16" s="444"/>
      <c r="AD16" s="444"/>
      <c r="AE16" s="444">
        <v>0</v>
      </c>
      <c r="AF16" s="444">
        <v>12</v>
      </c>
      <c r="AG16" s="408" t="s">
        <v>853</v>
      </c>
      <c r="AH16" s="419">
        <v>1965</v>
      </c>
      <c r="AI16" s="419"/>
      <c r="AJ16" s="421"/>
      <c r="AK16" s="421"/>
      <c r="AL16" s="416"/>
      <c r="AM16" s="406"/>
      <c r="AN16" s="406"/>
    </row>
    <row r="17" spans="1:40" ht="42" customHeight="1">
      <c r="A17" s="408">
        <v>10</v>
      </c>
      <c r="B17" s="442" t="s">
        <v>892</v>
      </c>
      <c r="C17" s="442" t="s">
        <v>13</v>
      </c>
      <c r="D17" s="442" t="s">
        <v>893</v>
      </c>
      <c r="E17" s="443" t="s">
        <v>894</v>
      </c>
      <c r="F17" s="443"/>
      <c r="G17" s="443" t="s">
        <v>895</v>
      </c>
      <c r="H17" s="443"/>
      <c r="I17" s="443"/>
      <c r="J17" s="443"/>
      <c r="K17" s="443"/>
      <c r="L17" s="443"/>
      <c r="M17" s="443"/>
      <c r="N17" s="443">
        <v>40</v>
      </c>
      <c r="O17" s="443"/>
      <c r="P17" s="443"/>
      <c r="Q17" s="443"/>
      <c r="R17" s="443"/>
      <c r="S17" s="443"/>
      <c r="T17" s="443"/>
      <c r="U17" s="443"/>
      <c r="V17" s="443"/>
      <c r="W17" s="443">
        <v>6</v>
      </c>
      <c r="X17" s="443"/>
      <c r="Y17" s="443"/>
      <c r="Z17" s="444">
        <v>6</v>
      </c>
      <c r="AA17" s="444"/>
      <c r="AB17" s="444"/>
      <c r="AC17" s="444"/>
      <c r="AD17" s="444"/>
      <c r="AE17" s="444">
        <v>0</v>
      </c>
      <c r="AF17" s="444">
        <v>6</v>
      </c>
      <c r="AG17" s="408" t="s">
        <v>853</v>
      </c>
      <c r="AH17" s="419">
        <v>1960</v>
      </c>
      <c r="AI17" s="419"/>
      <c r="AJ17" s="421"/>
      <c r="AK17" s="421"/>
      <c r="AL17" s="416"/>
      <c r="AM17" s="416"/>
      <c r="AN17" s="406"/>
    </row>
    <row r="18" spans="1:40" ht="42" customHeight="1">
      <c r="A18" s="408">
        <v>11</v>
      </c>
      <c r="B18" s="442" t="s">
        <v>896</v>
      </c>
      <c r="C18" s="442" t="s">
        <v>13</v>
      </c>
      <c r="D18" s="442" t="s">
        <v>897</v>
      </c>
      <c r="E18" s="443" t="s">
        <v>898</v>
      </c>
      <c r="F18" s="443"/>
      <c r="G18" s="443" t="s">
        <v>899</v>
      </c>
      <c r="H18" s="443"/>
      <c r="I18" s="443"/>
      <c r="J18" s="443"/>
      <c r="K18" s="443"/>
      <c r="L18" s="443"/>
      <c r="M18" s="443"/>
      <c r="N18" s="443"/>
      <c r="O18" s="443"/>
      <c r="P18" s="443"/>
      <c r="Q18" s="443"/>
      <c r="R18" s="443"/>
      <c r="S18" s="443"/>
      <c r="T18" s="443"/>
      <c r="U18" s="443"/>
      <c r="V18" s="443"/>
      <c r="W18" s="443"/>
      <c r="X18" s="443"/>
      <c r="Y18" s="443"/>
      <c r="Z18" s="444">
        <v>0</v>
      </c>
      <c r="AA18" s="444"/>
      <c r="AB18" s="444">
        <v>5</v>
      </c>
      <c r="AC18" s="444"/>
      <c r="AD18" s="444"/>
      <c r="AE18" s="444">
        <v>5</v>
      </c>
      <c r="AF18" s="444">
        <v>5</v>
      </c>
      <c r="AG18" s="408" t="s">
        <v>853</v>
      </c>
      <c r="AH18" s="418">
        <v>1969</v>
      </c>
      <c r="AI18" s="419"/>
      <c r="AJ18" s="427"/>
      <c r="AK18" s="427"/>
      <c r="AL18" s="416"/>
      <c r="AM18" s="406"/>
      <c r="AN18" s="406"/>
    </row>
    <row r="19" spans="1:40" ht="42" customHeight="1">
      <c r="A19" s="408">
        <v>12</v>
      </c>
      <c r="B19" s="442" t="s">
        <v>900</v>
      </c>
      <c r="C19" s="442" t="s">
        <v>52</v>
      </c>
      <c r="D19" s="442" t="s">
        <v>901</v>
      </c>
      <c r="E19" s="443" t="s">
        <v>902</v>
      </c>
      <c r="F19" s="443"/>
      <c r="G19" s="443"/>
      <c r="H19" s="443"/>
      <c r="I19" s="443"/>
      <c r="J19" s="443"/>
      <c r="K19" s="443"/>
      <c r="L19" s="443"/>
      <c r="M19" s="443"/>
      <c r="N19" s="443"/>
      <c r="O19" s="443"/>
      <c r="P19" s="443"/>
      <c r="Q19" s="443"/>
      <c r="R19" s="443"/>
      <c r="S19" s="443"/>
      <c r="T19" s="443"/>
      <c r="U19" s="443"/>
      <c r="V19" s="443"/>
      <c r="W19" s="443"/>
      <c r="X19" s="443"/>
      <c r="Y19" s="443"/>
      <c r="Z19" s="444">
        <v>0</v>
      </c>
      <c r="AA19" s="444">
        <v>2.5</v>
      </c>
      <c r="AB19" s="444"/>
      <c r="AC19" s="444"/>
      <c r="AD19" s="444"/>
      <c r="AE19" s="444">
        <v>2.5</v>
      </c>
      <c r="AF19" s="444">
        <v>2.5</v>
      </c>
      <c r="AG19" s="408" t="s">
        <v>853</v>
      </c>
      <c r="AH19" s="439">
        <v>1987</v>
      </c>
      <c r="AI19" s="399" t="s">
        <v>903</v>
      </c>
      <c r="AJ19" s="410"/>
      <c r="AK19" s="410"/>
      <c r="AL19" s="405"/>
      <c r="AM19" s="406"/>
      <c r="AN19" s="406"/>
    </row>
    <row r="20" spans="1:40" ht="42" customHeight="1">
      <c r="A20" s="408">
        <v>13</v>
      </c>
      <c r="B20" s="442" t="s">
        <v>904</v>
      </c>
      <c r="C20" s="442" t="s">
        <v>13</v>
      </c>
      <c r="D20" s="442" t="s">
        <v>905</v>
      </c>
      <c r="E20" s="443" t="s">
        <v>906</v>
      </c>
      <c r="F20" s="443"/>
      <c r="G20" s="443"/>
      <c r="H20" s="443"/>
      <c r="I20" s="443"/>
      <c r="J20" s="443"/>
      <c r="K20" s="443"/>
      <c r="L20" s="443"/>
      <c r="M20" s="443"/>
      <c r="N20" s="443"/>
      <c r="O20" s="443"/>
      <c r="P20" s="443"/>
      <c r="Q20" s="443"/>
      <c r="R20" s="443"/>
      <c r="S20" s="443"/>
      <c r="T20" s="443"/>
      <c r="U20" s="443"/>
      <c r="V20" s="443"/>
      <c r="W20" s="443"/>
      <c r="X20" s="443"/>
      <c r="Y20" s="443"/>
      <c r="Z20" s="444">
        <v>0</v>
      </c>
      <c r="AA20" s="444"/>
      <c r="AB20" s="444"/>
      <c r="AC20" s="444"/>
      <c r="AD20" s="444"/>
      <c r="AE20" s="444">
        <v>0</v>
      </c>
      <c r="AF20" s="444">
        <v>0</v>
      </c>
      <c r="AG20" s="408" t="s">
        <v>853</v>
      </c>
      <c r="AH20" s="418">
        <v>1974</v>
      </c>
      <c r="AI20" s="419"/>
      <c r="AJ20" s="421"/>
      <c r="AK20" s="421"/>
      <c r="AL20" s="416"/>
      <c r="AM20" s="416"/>
      <c r="AN20" s="406"/>
    </row>
    <row r="21" spans="1:40" ht="42" customHeight="1">
      <c r="A21" s="408">
        <v>14</v>
      </c>
      <c r="B21" s="442" t="s">
        <v>907</v>
      </c>
      <c r="C21" s="442" t="s">
        <v>13</v>
      </c>
      <c r="D21" s="442" t="s">
        <v>908</v>
      </c>
      <c r="E21" s="443" t="s">
        <v>909</v>
      </c>
      <c r="F21" s="398"/>
      <c r="G21" s="398"/>
      <c r="H21" s="398"/>
      <c r="I21" s="398"/>
      <c r="J21" s="398"/>
      <c r="K21" s="398"/>
      <c r="L21" s="398"/>
      <c r="M21" s="398"/>
      <c r="N21" s="398"/>
      <c r="O21" s="398"/>
      <c r="P21" s="398"/>
      <c r="Q21" s="398"/>
      <c r="R21" s="398"/>
      <c r="S21" s="398"/>
      <c r="T21" s="398"/>
      <c r="U21" s="398"/>
      <c r="V21" s="398"/>
      <c r="W21" s="443"/>
      <c r="X21" s="398"/>
      <c r="Y21" s="398"/>
      <c r="Z21" s="444">
        <v>0</v>
      </c>
      <c r="AA21" s="444"/>
      <c r="AB21" s="444"/>
      <c r="AC21" s="444"/>
      <c r="AD21" s="444"/>
      <c r="AE21" s="444">
        <v>0</v>
      </c>
      <c r="AF21" s="444">
        <v>0</v>
      </c>
      <c r="AG21" s="408" t="s">
        <v>853</v>
      </c>
      <c r="AH21" s="423">
        <v>1958</v>
      </c>
      <c r="AI21" s="419"/>
      <c r="AJ21" s="426" t="s">
        <v>910</v>
      </c>
      <c r="AK21" s="426"/>
      <c r="AL21" s="405"/>
      <c r="AM21" s="406"/>
      <c r="AN21" s="406"/>
    </row>
    <row r="22" spans="1:40" ht="42" customHeight="1">
      <c r="A22" s="408">
        <v>15</v>
      </c>
      <c r="B22" s="442" t="s">
        <v>911</v>
      </c>
      <c r="C22" s="442" t="s">
        <v>13</v>
      </c>
      <c r="D22" s="442" t="s">
        <v>912</v>
      </c>
      <c r="E22" s="443" t="s">
        <v>913</v>
      </c>
      <c r="F22" s="443"/>
      <c r="G22" s="443"/>
      <c r="H22" s="443"/>
      <c r="I22" s="443"/>
      <c r="J22" s="443"/>
      <c r="K22" s="443"/>
      <c r="L22" s="443"/>
      <c r="M22" s="443"/>
      <c r="N22" s="443"/>
      <c r="O22" s="443"/>
      <c r="P22" s="443"/>
      <c r="Q22" s="443"/>
      <c r="R22" s="443"/>
      <c r="S22" s="443"/>
      <c r="T22" s="443"/>
      <c r="U22" s="443"/>
      <c r="V22" s="443"/>
      <c r="W22" s="443"/>
      <c r="X22" s="443"/>
      <c r="Y22" s="443"/>
      <c r="Z22" s="444">
        <v>0</v>
      </c>
      <c r="AA22" s="444"/>
      <c r="AB22" s="444"/>
      <c r="AC22" s="444"/>
      <c r="AD22" s="444"/>
      <c r="AE22" s="444">
        <v>0</v>
      </c>
      <c r="AF22" s="444">
        <v>0</v>
      </c>
      <c r="AG22" s="408" t="s">
        <v>853</v>
      </c>
      <c r="AH22" s="424">
        <v>1958</v>
      </c>
      <c r="AI22" s="422" t="s">
        <v>914</v>
      </c>
      <c r="AJ22" s="410" t="s">
        <v>910</v>
      </c>
      <c r="AK22" s="410"/>
      <c r="AL22" s="416"/>
      <c r="AM22" s="416"/>
      <c r="AN22" s="406"/>
    </row>
    <row r="23" spans="1:40" ht="42" customHeight="1">
      <c r="A23" s="408">
        <v>16</v>
      </c>
      <c r="B23" s="442" t="s">
        <v>915</v>
      </c>
      <c r="C23" s="442" t="s">
        <v>52</v>
      </c>
      <c r="D23" s="442" t="s">
        <v>916</v>
      </c>
      <c r="E23" s="443" t="s">
        <v>917</v>
      </c>
      <c r="F23" s="443"/>
      <c r="G23" s="443"/>
      <c r="H23" s="443"/>
      <c r="I23" s="443"/>
      <c r="J23" s="443"/>
      <c r="K23" s="443"/>
      <c r="L23" s="443"/>
      <c r="M23" s="443"/>
      <c r="N23" s="443"/>
      <c r="O23" s="443"/>
      <c r="P23" s="443"/>
      <c r="Q23" s="443"/>
      <c r="R23" s="443"/>
      <c r="S23" s="443"/>
      <c r="T23" s="443"/>
      <c r="U23" s="443"/>
      <c r="V23" s="443"/>
      <c r="W23" s="443"/>
      <c r="X23" s="443"/>
      <c r="Y23" s="443"/>
      <c r="Z23" s="444">
        <v>0</v>
      </c>
      <c r="AA23" s="444"/>
      <c r="AB23" s="444"/>
      <c r="AC23" s="444"/>
      <c r="AD23" s="444"/>
      <c r="AE23" s="444">
        <v>0</v>
      </c>
      <c r="AF23" s="444">
        <v>0</v>
      </c>
      <c r="AG23" s="408" t="s">
        <v>853</v>
      </c>
      <c r="AH23" s="418">
        <v>1965</v>
      </c>
      <c r="AI23" s="401" t="s">
        <v>918</v>
      </c>
      <c r="AJ23" s="421"/>
      <c r="AK23" s="421"/>
      <c r="AL23" s="416"/>
      <c r="AM23" s="406"/>
      <c r="AN23" s="406"/>
    </row>
    <row r="24" spans="1:40" ht="42" customHeight="1">
      <c r="A24" s="408">
        <v>17</v>
      </c>
      <c r="B24" s="442" t="s">
        <v>919</v>
      </c>
      <c r="C24" s="442" t="s">
        <v>52</v>
      </c>
      <c r="D24" s="442" t="s">
        <v>920</v>
      </c>
      <c r="E24" s="443" t="s">
        <v>921</v>
      </c>
      <c r="F24" s="443"/>
      <c r="G24" s="443"/>
      <c r="H24" s="443"/>
      <c r="I24" s="443"/>
      <c r="J24" s="443"/>
      <c r="K24" s="443"/>
      <c r="L24" s="443"/>
      <c r="M24" s="443"/>
      <c r="N24" s="443"/>
      <c r="O24" s="443"/>
      <c r="P24" s="443"/>
      <c r="Q24" s="443"/>
      <c r="R24" s="443"/>
      <c r="S24" s="443"/>
      <c r="T24" s="443"/>
      <c r="U24" s="443"/>
      <c r="V24" s="443"/>
      <c r="W24" s="443"/>
      <c r="X24" s="443"/>
      <c r="Y24" s="443"/>
      <c r="Z24" s="444">
        <v>0</v>
      </c>
      <c r="AA24" s="444"/>
      <c r="AB24" s="444"/>
      <c r="AC24" s="444"/>
      <c r="AD24" s="444"/>
      <c r="AE24" s="444">
        <v>0</v>
      </c>
      <c r="AF24" s="444">
        <v>0</v>
      </c>
      <c r="AG24" s="408" t="s">
        <v>853</v>
      </c>
      <c r="AH24" s="440"/>
      <c r="AI24" s="419" t="s">
        <v>922</v>
      </c>
      <c r="AJ24" s="421"/>
      <c r="AK24" s="421"/>
      <c r="AL24" s="416"/>
      <c r="AM24" s="417"/>
      <c r="AN24" s="406"/>
    </row>
    <row r="25" spans="1:40" ht="42" customHeight="1">
      <c r="A25" s="408">
        <v>18</v>
      </c>
      <c r="B25" s="442" t="s">
        <v>923</v>
      </c>
      <c r="C25" s="442" t="s">
        <v>52</v>
      </c>
      <c r="D25" s="442" t="s">
        <v>924</v>
      </c>
      <c r="E25" s="443" t="s">
        <v>925</v>
      </c>
      <c r="F25" s="443"/>
      <c r="G25" s="443"/>
      <c r="H25" s="443"/>
      <c r="I25" s="443"/>
      <c r="J25" s="443"/>
      <c r="K25" s="443"/>
      <c r="L25" s="443"/>
      <c r="M25" s="443"/>
      <c r="N25" s="443"/>
      <c r="O25" s="443"/>
      <c r="P25" s="443"/>
      <c r="Q25" s="443"/>
      <c r="R25" s="443"/>
      <c r="S25" s="443"/>
      <c r="T25" s="443"/>
      <c r="U25" s="443"/>
      <c r="V25" s="443"/>
      <c r="W25" s="443"/>
      <c r="X25" s="443"/>
      <c r="Y25" s="443"/>
      <c r="Z25" s="444">
        <v>0</v>
      </c>
      <c r="AA25" s="444"/>
      <c r="AB25" s="444"/>
      <c r="AC25" s="444"/>
      <c r="AD25" s="444"/>
      <c r="AE25" s="444">
        <v>0</v>
      </c>
      <c r="AF25" s="444">
        <v>0</v>
      </c>
      <c r="AG25" s="408" t="s">
        <v>853</v>
      </c>
      <c r="AH25" s="418">
        <v>1963</v>
      </c>
      <c r="AI25" s="402" t="s">
        <v>926</v>
      </c>
      <c r="AJ25" s="426"/>
      <c r="AK25" s="426"/>
      <c r="AL25" s="416"/>
      <c r="AM25" s="406"/>
      <c r="AN25" s="406"/>
    </row>
    <row r="26" spans="1:40" ht="42" customHeight="1">
      <c r="A26" s="408">
        <v>19</v>
      </c>
      <c r="B26" s="442" t="s">
        <v>927</v>
      </c>
      <c r="C26" s="442" t="s">
        <v>9</v>
      </c>
      <c r="D26" s="442" t="s">
        <v>928</v>
      </c>
      <c r="E26" s="443" t="s">
        <v>929</v>
      </c>
      <c r="F26" s="443"/>
      <c r="G26" s="443"/>
      <c r="H26" s="443"/>
      <c r="I26" s="443"/>
      <c r="J26" s="443"/>
      <c r="K26" s="443"/>
      <c r="L26" s="443"/>
      <c r="M26" s="443"/>
      <c r="N26" s="443"/>
      <c r="O26" s="443"/>
      <c r="P26" s="443"/>
      <c r="Q26" s="443"/>
      <c r="R26" s="443"/>
      <c r="S26" s="443"/>
      <c r="T26" s="443"/>
      <c r="U26" s="443"/>
      <c r="V26" s="443"/>
      <c r="W26" s="443"/>
      <c r="X26" s="443"/>
      <c r="Y26" s="443"/>
      <c r="Z26" s="444">
        <v>0</v>
      </c>
      <c r="AA26" s="444"/>
      <c r="AB26" s="444"/>
      <c r="AC26" s="444"/>
      <c r="AD26" s="444"/>
      <c r="AE26" s="444">
        <v>0</v>
      </c>
      <c r="AF26" s="444">
        <v>0</v>
      </c>
      <c r="AG26" s="408" t="s">
        <v>853</v>
      </c>
      <c r="AH26" s="418"/>
      <c r="AI26" s="402"/>
      <c r="AJ26" s="426"/>
      <c r="AK26" s="426"/>
      <c r="AL26" s="416"/>
      <c r="AM26" s="406"/>
      <c r="AN26" s="406"/>
    </row>
    <row r="27" spans="1:40" ht="42" customHeight="1">
      <c r="A27" s="408">
        <v>20</v>
      </c>
      <c r="B27" s="442" t="s">
        <v>930</v>
      </c>
      <c r="C27" s="442" t="s">
        <v>15</v>
      </c>
      <c r="D27" s="442" t="s">
        <v>931</v>
      </c>
      <c r="E27" s="443" t="s">
        <v>932</v>
      </c>
      <c r="F27" s="443"/>
      <c r="G27" s="443"/>
      <c r="H27" s="443"/>
      <c r="I27" s="443"/>
      <c r="J27" s="443"/>
      <c r="K27" s="443"/>
      <c r="L27" s="443"/>
      <c r="M27" s="443"/>
      <c r="N27" s="443"/>
      <c r="O27" s="443"/>
      <c r="P27" s="443"/>
      <c r="Q27" s="443"/>
      <c r="R27" s="443"/>
      <c r="S27" s="443"/>
      <c r="T27" s="443"/>
      <c r="U27" s="443"/>
      <c r="V27" s="443"/>
      <c r="W27" s="443"/>
      <c r="X27" s="443"/>
      <c r="Y27" s="443"/>
      <c r="Z27" s="444">
        <v>0</v>
      </c>
      <c r="AA27" s="444"/>
      <c r="AB27" s="444"/>
      <c r="AC27" s="444"/>
      <c r="AD27" s="444"/>
      <c r="AE27" s="444">
        <v>0</v>
      </c>
      <c r="AF27" s="444">
        <v>0</v>
      </c>
      <c r="AG27" s="408" t="s">
        <v>853</v>
      </c>
      <c r="AH27" s="423">
        <v>1969</v>
      </c>
      <c r="AI27" s="421" t="s">
        <v>933</v>
      </c>
      <c r="AJ27" s="421"/>
      <c r="AK27" s="421"/>
      <c r="AL27" s="405"/>
      <c r="AM27" s="406"/>
      <c r="AN27" s="406"/>
    </row>
    <row r="28" spans="1:40" ht="42" customHeight="1">
      <c r="A28" s="408">
        <v>21</v>
      </c>
      <c r="B28" s="442" t="s">
        <v>934</v>
      </c>
      <c r="C28" s="442" t="s">
        <v>935</v>
      </c>
      <c r="D28" s="442" t="s">
        <v>936</v>
      </c>
      <c r="E28" s="443" t="s">
        <v>937</v>
      </c>
      <c r="F28" s="443"/>
      <c r="G28" s="443"/>
      <c r="H28" s="443"/>
      <c r="I28" s="443"/>
      <c r="J28" s="443"/>
      <c r="K28" s="443"/>
      <c r="L28" s="443"/>
      <c r="M28" s="443"/>
      <c r="N28" s="443"/>
      <c r="O28" s="443"/>
      <c r="P28" s="443"/>
      <c r="Q28" s="443"/>
      <c r="R28" s="443"/>
      <c r="S28" s="443"/>
      <c r="T28" s="443"/>
      <c r="U28" s="443"/>
      <c r="V28" s="443"/>
      <c r="W28" s="443"/>
      <c r="X28" s="443"/>
      <c r="Y28" s="443"/>
      <c r="Z28" s="444">
        <v>0</v>
      </c>
      <c r="AA28" s="444"/>
      <c r="AB28" s="444"/>
      <c r="AC28" s="444"/>
      <c r="AD28" s="444"/>
      <c r="AE28" s="444">
        <v>0</v>
      </c>
      <c r="AF28" s="444">
        <v>0</v>
      </c>
      <c r="AG28" s="408" t="s">
        <v>853</v>
      </c>
      <c r="AH28" s="439">
        <v>1964</v>
      </c>
      <c r="AI28" s="400" t="s">
        <v>938</v>
      </c>
      <c r="AJ28" s="410"/>
      <c r="AK28" s="410"/>
      <c r="AL28" s="406"/>
      <c r="AM28" s="416"/>
      <c r="AN28" s="406"/>
    </row>
    <row r="29" spans="1:40" ht="42" customHeight="1">
      <c r="A29" s="408">
        <v>22</v>
      </c>
      <c r="B29" s="442" t="s">
        <v>939</v>
      </c>
      <c r="C29" s="442" t="s">
        <v>11</v>
      </c>
      <c r="D29" s="442" t="s">
        <v>940</v>
      </c>
      <c r="E29" s="443" t="s">
        <v>941</v>
      </c>
      <c r="F29" s="443"/>
      <c r="G29" s="443"/>
      <c r="H29" s="443"/>
      <c r="I29" s="443"/>
      <c r="J29" s="443"/>
      <c r="K29" s="443"/>
      <c r="L29" s="443"/>
      <c r="M29" s="443"/>
      <c r="N29" s="443"/>
      <c r="O29" s="443"/>
      <c r="P29" s="443"/>
      <c r="Q29" s="443"/>
      <c r="R29" s="443"/>
      <c r="S29" s="443"/>
      <c r="T29" s="443"/>
      <c r="U29" s="443"/>
      <c r="V29" s="443"/>
      <c r="W29" s="443"/>
      <c r="X29" s="443"/>
      <c r="Y29" s="443"/>
      <c r="Z29" s="444">
        <v>0</v>
      </c>
      <c r="AA29" s="444"/>
      <c r="AB29" s="444"/>
      <c r="AC29" s="444"/>
      <c r="AD29" s="444"/>
      <c r="AE29" s="444">
        <v>0</v>
      </c>
      <c r="AF29" s="444">
        <v>0</v>
      </c>
      <c r="AG29" s="408" t="s">
        <v>853</v>
      </c>
      <c r="AH29" s="428"/>
      <c r="AI29" s="400"/>
      <c r="AJ29" s="410"/>
      <c r="AK29" s="410"/>
      <c r="AL29" s="416"/>
      <c r="AM29" s="416"/>
      <c r="AN29" s="406"/>
    </row>
    <row r="30" spans="2:33" ht="18.75">
      <c r="B30" s="431"/>
      <c r="C30" s="431"/>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row>
    <row r="31" spans="2:33" ht="18.75">
      <c r="B31" s="431"/>
      <c r="C31" s="431"/>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row>
  </sheetData>
  <sheetProtection/>
  <mergeCells count="11">
    <mergeCell ref="A1:AK1"/>
    <mergeCell ref="AF3:AF6"/>
    <mergeCell ref="AG3:AG6"/>
    <mergeCell ref="AK3:AK6"/>
    <mergeCell ref="AL3:AL5"/>
    <mergeCell ref="B7:C7"/>
    <mergeCell ref="B3:C4"/>
    <mergeCell ref="D3:E5"/>
    <mergeCell ref="F3:Z6"/>
    <mergeCell ref="AA3:AE6"/>
    <mergeCell ref="A3:A6"/>
  </mergeCells>
  <hyperlinks>
    <hyperlink ref="AI25" r:id="rId1" display="nguyenthebc@gmail.com;nguyenthebc@gmail.com"/>
    <hyperlink ref="AI28" r:id="rId2" display="phongkhtc@laocai.edu.vn"/>
    <hyperlink ref="AI12" r:id="rId3" display="contact-skhcn@laocai.gov.vn"/>
    <hyperlink ref="AI19" r:id="rId4" display="tinhdoanlaocai@gmail.com"/>
    <hyperlink ref="AI23" r:id="rId5" display="hqlaocai@customs.gov.vn"/>
    <hyperlink ref="AI11" r:id="rId6" display="trungbvanlc@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4"/>
  <sheetViews>
    <sheetView view="pageBreakPreview" zoomScale="60" zoomScalePageLayoutView="0" workbookViewId="0" topLeftCell="A1">
      <selection activeCell="C10" sqref="C10"/>
    </sheetView>
  </sheetViews>
  <sheetFormatPr defaultColWidth="9.00390625" defaultRowHeight="15.75"/>
  <cols>
    <col min="1" max="1" width="5.25390625" style="0" customWidth="1"/>
    <col min="2" max="2" width="12.125" style="0" customWidth="1"/>
    <col min="3" max="3" width="20.00390625" style="0" customWidth="1"/>
    <col min="4" max="4" width="47.00390625" style="311" customWidth="1"/>
    <col min="5" max="5" width="6.625" style="0" customWidth="1"/>
  </cols>
  <sheetData>
    <row r="1" spans="1:5" ht="15.75">
      <c r="A1" s="265" t="s">
        <v>99</v>
      </c>
      <c r="B1" s="35"/>
      <c r="C1" s="35"/>
      <c r="D1" s="308"/>
      <c r="E1" s="36"/>
    </row>
    <row r="2" spans="1:5" ht="39" customHeight="1">
      <c r="A2" s="453" t="s">
        <v>822</v>
      </c>
      <c r="B2" s="453"/>
      <c r="C2" s="453"/>
      <c r="D2" s="453"/>
      <c r="E2" s="453"/>
    </row>
    <row r="3" spans="1:5" ht="15.75">
      <c r="A3" s="454" t="s">
        <v>713</v>
      </c>
      <c r="B3" s="455"/>
      <c r="C3" s="455"/>
      <c r="D3" s="455"/>
      <c r="E3" s="455"/>
    </row>
    <row r="4" spans="1:5" ht="15.75">
      <c r="A4" s="37"/>
      <c r="B4" s="37"/>
      <c r="C4" s="37"/>
      <c r="D4" s="37"/>
      <c r="E4" s="37"/>
    </row>
    <row r="5" spans="1:8" ht="42.75" customHeight="1">
      <c r="A5" s="39" t="s">
        <v>0</v>
      </c>
      <c r="B5" s="39" t="s">
        <v>158</v>
      </c>
      <c r="C5" s="39" t="s">
        <v>159</v>
      </c>
      <c r="D5" s="39" t="s">
        <v>160</v>
      </c>
      <c r="E5" s="39" t="s">
        <v>161</v>
      </c>
      <c r="H5" s="38"/>
    </row>
    <row r="6" spans="1:8" ht="84.75" customHeight="1">
      <c r="A6" s="40">
        <v>1</v>
      </c>
      <c r="B6" s="41" t="s">
        <v>86</v>
      </c>
      <c r="C6" s="40" t="s">
        <v>164</v>
      </c>
      <c r="D6" s="309" t="s">
        <v>810</v>
      </c>
      <c r="E6" s="39"/>
      <c r="H6" s="38"/>
    </row>
    <row r="7" spans="1:5" ht="58.5" customHeight="1">
      <c r="A7" s="40">
        <v>2</v>
      </c>
      <c r="B7" s="41" t="s">
        <v>86</v>
      </c>
      <c r="C7" s="41" t="s">
        <v>163</v>
      </c>
      <c r="D7" s="310" t="s">
        <v>173</v>
      </c>
      <c r="E7" s="41"/>
    </row>
    <row r="8" spans="1:6" ht="46.5" customHeight="1">
      <c r="A8" s="40">
        <v>3</v>
      </c>
      <c r="B8" s="41" t="s">
        <v>86</v>
      </c>
      <c r="C8" s="41" t="s">
        <v>837</v>
      </c>
      <c r="D8" s="310" t="s">
        <v>165</v>
      </c>
      <c r="E8" s="41"/>
      <c r="F8" s="38"/>
    </row>
    <row r="9" spans="1:7" ht="39" customHeight="1">
      <c r="A9" s="40">
        <v>4</v>
      </c>
      <c r="B9" s="41" t="s">
        <v>166</v>
      </c>
      <c r="C9" s="41" t="s">
        <v>167</v>
      </c>
      <c r="D9" s="310" t="s">
        <v>168</v>
      </c>
      <c r="E9" s="41"/>
      <c r="G9" s="38"/>
    </row>
    <row r="10" spans="1:5" ht="54" customHeight="1">
      <c r="A10" s="40">
        <v>5</v>
      </c>
      <c r="B10" s="41" t="s">
        <v>170</v>
      </c>
      <c r="C10" s="40" t="s">
        <v>169</v>
      </c>
      <c r="D10" s="309" t="s">
        <v>813</v>
      </c>
      <c r="E10" s="39"/>
    </row>
    <row r="11" spans="1:5" ht="54.75" customHeight="1">
      <c r="A11" s="40">
        <v>6</v>
      </c>
      <c r="B11" s="41" t="s">
        <v>170</v>
      </c>
      <c r="C11" s="41" t="s">
        <v>171</v>
      </c>
      <c r="D11" s="310" t="s">
        <v>811</v>
      </c>
      <c r="E11" s="41"/>
    </row>
    <row r="12" spans="1:5" ht="81" customHeight="1">
      <c r="A12" s="40">
        <v>7</v>
      </c>
      <c r="B12" s="41" t="s">
        <v>170</v>
      </c>
      <c r="C12" s="41" t="s">
        <v>172</v>
      </c>
      <c r="D12" s="310" t="s">
        <v>812</v>
      </c>
      <c r="E12" s="41"/>
    </row>
    <row r="13" spans="1:5" ht="75">
      <c r="A13" s="40">
        <v>8</v>
      </c>
      <c r="B13" s="41" t="s">
        <v>166</v>
      </c>
      <c r="C13" s="41" t="s">
        <v>709</v>
      </c>
      <c r="D13" s="310" t="s">
        <v>174</v>
      </c>
      <c r="E13" s="41"/>
    </row>
    <row r="14" spans="1:5" ht="56.25">
      <c r="A14" s="40">
        <v>9</v>
      </c>
      <c r="B14" s="41" t="s">
        <v>170</v>
      </c>
      <c r="C14" s="41" t="s">
        <v>176</v>
      </c>
      <c r="D14" s="310" t="s">
        <v>175</v>
      </c>
      <c r="E14" s="41"/>
    </row>
    <row r="15" spans="1:5" ht="54" customHeight="1">
      <c r="A15" s="40">
        <v>10</v>
      </c>
      <c r="B15" s="41" t="s">
        <v>170</v>
      </c>
      <c r="C15" s="41" t="s">
        <v>178</v>
      </c>
      <c r="D15" s="310" t="s">
        <v>177</v>
      </c>
      <c r="E15" s="41"/>
    </row>
    <row r="16" spans="1:5" ht="54.75" customHeight="1">
      <c r="A16" s="40">
        <v>11</v>
      </c>
      <c r="B16" s="41" t="s">
        <v>170</v>
      </c>
      <c r="C16" s="41" t="s">
        <v>836</v>
      </c>
      <c r="D16" s="310" t="s">
        <v>179</v>
      </c>
      <c r="E16" s="41"/>
    </row>
    <row r="17" spans="1:5" ht="93.75">
      <c r="A17" s="40">
        <v>12</v>
      </c>
      <c r="B17" s="41" t="s">
        <v>86</v>
      </c>
      <c r="C17" s="41" t="s">
        <v>835</v>
      </c>
      <c r="D17" s="310" t="s">
        <v>180</v>
      </c>
      <c r="E17" s="41"/>
    </row>
    <row r="18" spans="1:5" ht="55.5" customHeight="1">
      <c r="A18" s="40">
        <v>13</v>
      </c>
      <c r="B18" s="41" t="s">
        <v>170</v>
      </c>
      <c r="C18" s="41" t="s">
        <v>183</v>
      </c>
      <c r="D18" s="310" t="s">
        <v>184</v>
      </c>
      <c r="E18" s="41"/>
    </row>
    <row r="19" spans="1:5" ht="77.25" customHeight="1">
      <c r="A19" s="40">
        <v>14</v>
      </c>
      <c r="B19" s="41" t="s">
        <v>170</v>
      </c>
      <c r="C19" s="41" t="s">
        <v>185</v>
      </c>
      <c r="D19" s="310" t="s">
        <v>814</v>
      </c>
      <c r="E19" s="41"/>
    </row>
    <row r="20" spans="1:5" ht="58.5" customHeight="1">
      <c r="A20" s="40">
        <v>15</v>
      </c>
      <c r="B20" s="41" t="s">
        <v>166</v>
      </c>
      <c r="C20" s="41" t="s">
        <v>186</v>
      </c>
      <c r="D20" s="310" t="s">
        <v>815</v>
      </c>
      <c r="E20" s="41"/>
    </row>
    <row r="21" spans="1:5" ht="81" customHeight="1">
      <c r="A21" s="40">
        <v>16</v>
      </c>
      <c r="B21" s="41" t="s">
        <v>166</v>
      </c>
      <c r="C21" s="17" t="s">
        <v>831</v>
      </c>
      <c r="D21" s="310" t="s">
        <v>710</v>
      </c>
      <c r="E21" s="41"/>
    </row>
    <row r="22" spans="1:5" ht="48.75" customHeight="1">
      <c r="A22" s="40">
        <v>17</v>
      </c>
      <c r="B22" s="41" t="s">
        <v>166</v>
      </c>
      <c r="C22" s="41" t="s">
        <v>832</v>
      </c>
      <c r="D22" s="310" t="s">
        <v>711</v>
      </c>
      <c r="E22" s="41"/>
    </row>
    <row r="23" spans="1:5" ht="64.5" customHeight="1">
      <c r="A23" s="40">
        <v>18</v>
      </c>
      <c r="B23" s="41" t="s">
        <v>86</v>
      </c>
      <c r="C23" s="41" t="s">
        <v>833</v>
      </c>
      <c r="D23" s="310" t="s">
        <v>712</v>
      </c>
      <c r="E23" s="41"/>
    </row>
    <row r="24" spans="1:5" ht="56.25">
      <c r="A24" s="40">
        <v>19</v>
      </c>
      <c r="B24" s="314" t="s">
        <v>170</v>
      </c>
      <c r="C24" s="314" t="s">
        <v>830</v>
      </c>
      <c r="D24" s="310" t="s">
        <v>834</v>
      </c>
      <c r="E24" s="394"/>
    </row>
  </sheetData>
  <sheetProtection/>
  <mergeCells count="2">
    <mergeCell ref="A2:E2"/>
    <mergeCell ref="A3:E3"/>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17"/>
  <sheetViews>
    <sheetView tabSelected="1" workbookViewId="0" topLeftCell="A1">
      <selection activeCell="R14" sqref="R14"/>
    </sheetView>
  </sheetViews>
  <sheetFormatPr defaultColWidth="9.00390625" defaultRowHeight="15.75"/>
  <cols>
    <col min="1" max="1" width="3.75390625" style="42" customWidth="1"/>
    <col min="2" max="2" width="10.125" style="42" customWidth="1"/>
    <col min="3" max="3" width="10.50390625" style="42" customWidth="1"/>
    <col min="4" max="4" width="8.50390625" style="42" customWidth="1"/>
    <col min="5" max="5" width="5.25390625" style="42" customWidth="1"/>
    <col min="6" max="6" width="4.875" style="42" customWidth="1"/>
    <col min="7" max="7" width="4.75390625" style="42" customWidth="1"/>
    <col min="8" max="8" width="4.25390625" style="42" customWidth="1"/>
    <col min="9" max="9" width="6.00390625" style="42" customWidth="1"/>
    <col min="10" max="10" width="4.25390625" style="42" customWidth="1"/>
    <col min="11" max="11" width="5.25390625" style="42" customWidth="1"/>
    <col min="12" max="12" width="4.875" style="42" customWidth="1"/>
    <col min="13" max="13" width="4.375" style="42" customWidth="1"/>
    <col min="14" max="14" width="4.875" style="42" customWidth="1"/>
    <col min="15" max="15" width="5.125" style="42" customWidth="1"/>
    <col min="16" max="16" width="4.875" style="42" customWidth="1"/>
    <col min="17" max="17" width="4.625" style="42" customWidth="1"/>
    <col min="18" max="18" width="5.50390625" style="42" customWidth="1"/>
    <col min="19" max="19" width="4.75390625" style="42" customWidth="1"/>
    <col min="20" max="20" width="4.75390625" style="297" customWidth="1"/>
    <col min="21" max="21" width="5.875" style="42" customWidth="1"/>
    <col min="22" max="22" width="6.75390625" style="42" customWidth="1"/>
    <col min="23" max="23" width="6.625" style="42" customWidth="1"/>
    <col min="24" max="24" width="4.25390625" style="42" customWidth="1"/>
    <col min="25" max="16384" width="9.00390625" style="42" customWidth="1"/>
  </cols>
  <sheetData>
    <row r="1" spans="1:4" ht="15.75">
      <c r="A1" s="456" t="s">
        <v>187</v>
      </c>
      <c r="B1" s="456"/>
      <c r="C1" s="456"/>
      <c r="D1" s="456"/>
    </row>
    <row r="2" spans="1:23" ht="25.5" customHeight="1">
      <c r="A2" s="457" t="s">
        <v>188</v>
      </c>
      <c r="B2" s="457"/>
      <c r="C2" s="457"/>
      <c r="D2" s="457"/>
      <c r="E2" s="457"/>
      <c r="F2" s="457"/>
      <c r="G2" s="457"/>
      <c r="H2" s="457"/>
      <c r="I2" s="457"/>
      <c r="J2" s="457"/>
      <c r="K2" s="457"/>
      <c r="L2" s="457"/>
      <c r="M2" s="457"/>
      <c r="N2" s="457"/>
      <c r="O2" s="457"/>
      <c r="P2" s="457"/>
      <c r="Q2" s="457"/>
      <c r="R2" s="457"/>
      <c r="S2" s="457"/>
      <c r="T2" s="457"/>
      <c r="U2" s="457"/>
      <c r="V2" s="457"/>
      <c r="W2" s="457"/>
    </row>
    <row r="3" spans="1:23" ht="15.75">
      <c r="A3" s="458" t="s">
        <v>944</v>
      </c>
      <c r="B3" s="459"/>
      <c r="C3" s="459"/>
      <c r="D3" s="459"/>
      <c r="E3" s="459"/>
      <c r="F3" s="459"/>
      <c r="G3" s="459"/>
      <c r="H3" s="459"/>
      <c r="I3" s="459"/>
      <c r="J3" s="459"/>
      <c r="K3" s="459"/>
      <c r="L3" s="459"/>
      <c r="M3" s="459"/>
      <c r="N3" s="459"/>
      <c r="O3" s="459"/>
      <c r="P3" s="459"/>
      <c r="Q3" s="459"/>
      <c r="R3" s="459"/>
      <c r="S3" s="459"/>
      <c r="T3" s="459"/>
      <c r="U3" s="459"/>
      <c r="V3" s="459"/>
      <c r="W3" s="459"/>
    </row>
    <row r="4" spans="1:23" ht="15.75">
      <c r="A4" s="44"/>
      <c r="B4" s="44"/>
      <c r="C4" s="44"/>
      <c r="D4" s="44"/>
      <c r="E4" s="44"/>
      <c r="F4" s="44"/>
      <c r="G4" s="44"/>
      <c r="H4" s="44"/>
      <c r="I4" s="44"/>
      <c r="J4" s="44"/>
      <c r="K4" s="44"/>
      <c r="L4" s="44"/>
      <c r="M4" s="44"/>
      <c r="N4" s="44"/>
      <c r="O4" s="44"/>
      <c r="P4" s="44"/>
      <c r="Q4" s="44"/>
      <c r="R4" s="44"/>
      <c r="S4" s="44"/>
      <c r="U4" s="59"/>
      <c r="V4" s="59"/>
      <c r="W4" s="59"/>
    </row>
    <row r="5" spans="1:24" ht="15.75" customHeight="1">
      <c r="A5" s="460" t="s">
        <v>2</v>
      </c>
      <c r="B5" s="460" t="s">
        <v>189</v>
      </c>
      <c r="C5" s="460" t="s">
        <v>190</v>
      </c>
      <c r="D5" s="460" t="s">
        <v>943</v>
      </c>
      <c r="E5" s="460" t="s">
        <v>946</v>
      </c>
      <c r="F5" s="460"/>
      <c r="G5" s="460"/>
      <c r="H5" s="460"/>
      <c r="I5" s="460"/>
      <c r="J5" s="460"/>
      <c r="K5" s="460"/>
      <c r="L5" s="460"/>
      <c r="M5" s="460"/>
      <c r="N5" s="460"/>
      <c r="O5" s="460"/>
      <c r="P5" s="460"/>
      <c r="Q5" s="460"/>
      <c r="R5" s="460"/>
      <c r="S5" s="460"/>
      <c r="T5" s="460"/>
      <c r="U5" s="460"/>
      <c r="V5" s="460"/>
      <c r="W5" s="460"/>
      <c r="X5" s="501" t="s">
        <v>1</v>
      </c>
    </row>
    <row r="6" spans="1:24" ht="64.5" customHeight="1">
      <c r="A6" s="460"/>
      <c r="B6" s="460"/>
      <c r="C6" s="460"/>
      <c r="D6" s="460"/>
      <c r="E6" s="45" t="s">
        <v>191</v>
      </c>
      <c r="F6" s="45" t="s">
        <v>192</v>
      </c>
      <c r="G6" s="45" t="s">
        <v>193</v>
      </c>
      <c r="H6" s="45" t="s">
        <v>194</v>
      </c>
      <c r="I6" s="45" t="s">
        <v>195</v>
      </c>
      <c r="J6" s="45" t="s">
        <v>196</v>
      </c>
      <c r="K6" s="45" t="s">
        <v>197</v>
      </c>
      <c r="L6" s="45" t="s">
        <v>198</v>
      </c>
      <c r="M6" s="45" t="s">
        <v>199</v>
      </c>
      <c r="N6" s="45" t="s">
        <v>200</v>
      </c>
      <c r="O6" s="45" t="s">
        <v>201</v>
      </c>
      <c r="P6" s="45" t="s">
        <v>202</v>
      </c>
      <c r="Q6" s="45" t="s">
        <v>203</v>
      </c>
      <c r="R6" s="45" t="s">
        <v>204</v>
      </c>
      <c r="S6" s="45" t="s">
        <v>205</v>
      </c>
      <c r="T6" s="298" t="s">
        <v>206</v>
      </c>
      <c r="U6" s="60" t="s">
        <v>207</v>
      </c>
      <c r="V6" s="60" t="s">
        <v>208</v>
      </c>
      <c r="W6" s="60" t="s">
        <v>209</v>
      </c>
      <c r="X6" s="502"/>
    </row>
    <row r="7" spans="1:24" ht="36.75" customHeight="1">
      <c r="A7" s="460"/>
      <c r="B7" s="460"/>
      <c r="C7" s="460"/>
      <c r="D7" s="460"/>
      <c r="E7" s="45" t="s">
        <v>210</v>
      </c>
      <c r="F7" s="45" t="s">
        <v>211</v>
      </c>
      <c r="G7" s="45" t="s">
        <v>212</v>
      </c>
      <c r="H7" s="45" t="s">
        <v>213</v>
      </c>
      <c r="I7" s="45" t="s">
        <v>214</v>
      </c>
      <c r="J7" s="45" t="s">
        <v>215</v>
      </c>
      <c r="K7" s="45" t="s">
        <v>216</v>
      </c>
      <c r="L7" s="45" t="s">
        <v>217</v>
      </c>
      <c r="M7" s="45" t="s">
        <v>218</v>
      </c>
      <c r="N7" s="45" t="s">
        <v>219</v>
      </c>
      <c r="O7" s="45" t="s">
        <v>220</v>
      </c>
      <c r="P7" s="45" t="s">
        <v>221</v>
      </c>
      <c r="Q7" s="45" t="s">
        <v>222</v>
      </c>
      <c r="R7" s="45" t="s">
        <v>223</v>
      </c>
      <c r="S7" s="45" t="s">
        <v>224</v>
      </c>
      <c r="T7" s="298" t="s">
        <v>225</v>
      </c>
      <c r="U7" s="60" t="s">
        <v>226</v>
      </c>
      <c r="V7" s="60" t="s">
        <v>227</v>
      </c>
      <c r="W7" s="60" t="s">
        <v>228</v>
      </c>
      <c r="X7" s="61"/>
    </row>
    <row r="8" spans="1:24" ht="15.75">
      <c r="A8" s="45"/>
      <c r="B8" s="46" t="s">
        <v>4</v>
      </c>
      <c r="C8" s="45">
        <f>SUM(C9:C17)</f>
        <v>100</v>
      </c>
      <c r="D8" s="45">
        <f>SUM(D9:D17)</f>
        <v>120</v>
      </c>
      <c r="E8" s="45"/>
      <c r="F8" s="45"/>
      <c r="G8" s="45"/>
      <c r="H8" s="45"/>
      <c r="I8" s="45"/>
      <c r="J8" s="45"/>
      <c r="K8" s="45"/>
      <c r="L8" s="45"/>
      <c r="M8" s="45"/>
      <c r="N8" s="45"/>
      <c r="O8" s="45"/>
      <c r="P8" s="45"/>
      <c r="Q8" s="45"/>
      <c r="R8" s="45"/>
      <c r="S8" s="45"/>
      <c r="T8" s="298"/>
      <c r="U8" s="60"/>
      <c r="V8" s="60"/>
      <c r="W8" s="60"/>
      <c r="X8" s="61"/>
    </row>
    <row r="9" spans="1:24" ht="15.75">
      <c r="A9" s="47">
        <v>1</v>
      </c>
      <c r="B9" s="48" t="s">
        <v>229</v>
      </c>
      <c r="C9" s="47">
        <v>12</v>
      </c>
      <c r="D9" s="47">
        <f>COUNTA(E9:W9)</f>
        <v>14</v>
      </c>
      <c r="E9" s="47" t="s">
        <v>708</v>
      </c>
      <c r="F9" s="47"/>
      <c r="G9" s="47" t="s">
        <v>708</v>
      </c>
      <c r="H9" s="47" t="s">
        <v>708</v>
      </c>
      <c r="I9" s="47"/>
      <c r="J9" s="294" t="s">
        <v>708</v>
      </c>
      <c r="K9" s="47" t="s">
        <v>708</v>
      </c>
      <c r="L9" s="47" t="s">
        <v>708</v>
      </c>
      <c r="M9" s="55" t="s">
        <v>230</v>
      </c>
      <c r="N9" s="47" t="s">
        <v>708</v>
      </c>
      <c r="O9" s="47" t="s">
        <v>708</v>
      </c>
      <c r="P9" s="47" t="s">
        <v>708</v>
      </c>
      <c r="Q9" s="47"/>
      <c r="R9" s="47" t="s">
        <v>708</v>
      </c>
      <c r="S9" s="47" t="s">
        <v>708</v>
      </c>
      <c r="T9" s="294" t="s">
        <v>708</v>
      </c>
      <c r="U9" s="56"/>
      <c r="V9" s="56"/>
      <c r="W9" s="56" t="s">
        <v>708</v>
      </c>
      <c r="X9" s="62"/>
    </row>
    <row r="10" spans="1:24" ht="15.75">
      <c r="A10" s="47">
        <v>2</v>
      </c>
      <c r="B10" s="48" t="s">
        <v>231</v>
      </c>
      <c r="C10" s="47">
        <v>9</v>
      </c>
      <c r="D10" s="47">
        <f aca="true" t="shared" si="0" ref="D10:D17">COUNTA(E10:W10)</f>
        <v>12</v>
      </c>
      <c r="E10" s="47" t="s">
        <v>230</v>
      </c>
      <c r="F10" s="47"/>
      <c r="G10" s="47" t="s">
        <v>708</v>
      </c>
      <c r="H10" s="47" t="s">
        <v>708</v>
      </c>
      <c r="I10" s="47"/>
      <c r="J10" s="294"/>
      <c r="K10" s="47" t="s">
        <v>230</v>
      </c>
      <c r="L10" s="47" t="s">
        <v>708</v>
      </c>
      <c r="M10" s="49"/>
      <c r="N10" s="47"/>
      <c r="O10" s="47"/>
      <c r="P10" s="47" t="s">
        <v>708</v>
      </c>
      <c r="Q10" s="47" t="s">
        <v>708</v>
      </c>
      <c r="R10" s="47" t="s">
        <v>708</v>
      </c>
      <c r="S10" s="47" t="s">
        <v>708</v>
      </c>
      <c r="T10" s="294" t="s">
        <v>708</v>
      </c>
      <c r="U10" s="56"/>
      <c r="V10" s="56" t="s">
        <v>230</v>
      </c>
      <c r="W10" s="56" t="s">
        <v>708</v>
      </c>
      <c r="X10" s="61"/>
    </row>
    <row r="11" spans="1:24" ht="15.75">
      <c r="A11" s="47">
        <v>3</v>
      </c>
      <c r="B11" s="48" t="s">
        <v>232</v>
      </c>
      <c r="C11" s="47">
        <v>14</v>
      </c>
      <c r="D11" s="47">
        <f t="shared" si="0"/>
        <v>16</v>
      </c>
      <c r="E11" s="47" t="s">
        <v>708</v>
      </c>
      <c r="F11" s="47" t="s">
        <v>708</v>
      </c>
      <c r="G11" s="47" t="s">
        <v>708</v>
      </c>
      <c r="H11" s="47" t="s">
        <v>708</v>
      </c>
      <c r="I11" s="47"/>
      <c r="J11" s="294"/>
      <c r="K11" s="47" t="s">
        <v>708</v>
      </c>
      <c r="L11" s="47" t="s">
        <v>708</v>
      </c>
      <c r="M11" s="47" t="s">
        <v>708</v>
      </c>
      <c r="N11" s="47"/>
      <c r="O11" s="47" t="s">
        <v>230</v>
      </c>
      <c r="P11" s="47" t="s">
        <v>708</v>
      </c>
      <c r="Q11" s="47" t="s">
        <v>708</v>
      </c>
      <c r="R11" s="47" t="s">
        <v>708</v>
      </c>
      <c r="S11" s="47" t="s">
        <v>708</v>
      </c>
      <c r="T11" s="294" t="s">
        <v>708</v>
      </c>
      <c r="U11" s="56" t="s">
        <v>230</v>
      </c>
      <c r="V11" s="47" t="s">
        <v>708</v>
      </c>
      <c r="W11" s="47" t="s">
        <v>708</v>
      </c>
      <c r="X11" s="62"/>
    </row>
    <row r="12" spans="1:24" ht="15.75">
      <c r="A12" s="47">
        <v>4</v>
      </c>
      <c r="B12" s="48" t="s">
        <v>233</v>
      </c>
      <c r="C12" s="47">
        <v>9</v>
      </c>
      <c r="D12" s="47">
        <f t="shared" si="0"/>
        <v>12</v>
      </c>
      <c r="E12" s="294" t="s">
        <v>708</v>
      </c>
      <c r="F12" s="47"/>
      <c r="G12" s="47" t="s">
        <v>708</v>
      </c>
      <c r="H12" s="47"/>
      <c r="I12" s="47"/>
      <c r="J12" s="47"/>
      <c r="K12" s="47" t="s">
        <v>708</v>
      </c>
      <c r="L12" s="47" t="s">
        <v>708</v>
      </c>
      <c r="M12" s="47" t="s">
        <v>708</v>
      </c>
      <c r="N12" s="47" t="s">
        <v>708</v>
      </c>
      <c r="O12" s="47"/>
      <c r="P12" s="47" t="s">
        <v>708</v>
      </c>
      <c r="Q12" s="47" t="s">
        <v>708</v>
      </c>
      <c r="R12" s="47" t="s">
        <v>708</v>
      </c>
      <c r="S12" s="47" t="s">
        <v>708</v>
      </c>
      <c r="T12" s="47" t="s">
        <v>708</v>
      </c>
      <c r="U12" s="47"/>
      <c r="V12" s="47"/>
      <c r="W12" s="47" t="s">
        <v>708</v>
      </c>
      <c r="X12" s="61"/>
    </row>
    <row r="13" spans="1:24" ht="15.75">
      <c r="A13" s="47">
        <v>5</v>
      </c>
      <c r="B13" s="50" t="s">
        <v>234</v>
      </c>
      <c r="C13" s="51">
        <v>10</v>
      </c>
      <c r="D13" s="47">
        <f t="shared" si="0"/>
        <v>9</v>
      </c>
      <c r="E13" s="294" t="s">
        <v>708</v>
      </c>
      <c r="F13" s="53" t="s">
        <v>708</v>
      </c>
      <c r="G13" s="47" t="s">
        <v>708</v>
      </c>
      <c r="H13" s="53"/>
      <c r="I13" s="53"/>
      <c r="J13" s="53" t="s">
        <v>708</v>
      </c>
      <c r="K13" s="47"/>
      <c r="L13" s="47"/>
      <c r="M13" s="53"/>
      <c r="N13" s="47"/>
      <c r="O13" s="53"/>
      <c r="P13" s="47" t="s">
        <v>708</v>
      </c>
      <c r="Q13" s="53"/>
      <c r="R13" s="47" t="s">
        <v>708</v>
      </c>
      <c r="S13" s="47" t="s">
        <v>708</v>
      </c>
      <c r="T13" s="47" t="s">
        <v>708</v>
      </c>
      <c r="U13" s="47" t="s">
        <v>708</v>
      </c>
      <c r="V13" s="53"/>
      <c r="W13" s="53"/>
      <c r="X13" s="61"/>
    </row>
    <row r="14" spans="1:24" ht="15.75">
      <c r="A14" s="47">
        <v>6</v>
      </c>
      <c r="B14" s="48" t="s">
        <v>235</v>
      </c>
      <c r="C14" s="47">
        <v>11</v>
      </c>
      <c r="D14" s="47">
        <f t="shared" si="0"/>
        <v>13</v>
      </c>
      <c r="E14" s="52" t="s">
        <v>708</v>
      </c>
      <c r="F14" s="54"/>
      <c r="G14" s="54" t="s">
        <v>708</v>
      </c>
      <c r="H14" s="54" t="s">
        <v>708</v>
      </c>
      <c r="I14" s="54" t="s">
        <v>708</v>
      </c>
      <c r="J14" s="295" t="s">
        <v>230</v>
      </c>
      <c r="K14" s="54" t="s">
        <v>708</v>
      </c>
      <c r="L14" s="54" t="s">
        <v>708</v>
      </c>
      <c r="M14" s="54" t="s">
        <v>708</v>
      </c>
      <c r="N14" s="54"/>
      <c r="O14" s="54"/>
      <c r="P14" s="54" t="s">
        <v>708</v>
      </c>
      <c r="Q14" s="54" t="s">
        <v>230</v>
      </c>
      <c r="R14" s="54" t="s">
        <v>708</v>
      </c>
      <c r="S14" s="54"/>
      <c r="T14" s="296" t="s">
        <v>708</v>
      </c>
      <c r="U14" s="63"/>
      <c r="V14" s="63"/>
      <c r="W14" s="63" t="s">
        <v>708</v>
      </c>
      <c r="X14" s="62"/>
    </row>
    <row r="15" spans="1:24" ht="15.75">
      <c r="A15" s="47">
        <v>7</v>
      </c>
      <c r="B15" s="48" t="s">
        <v>236</v>
      </c>
      <c r="C15" s="47">
        <v>13</v>
      </c>
      <c r="D15" s="47">
        <f t="shared" si="0"/>
        <v>17</v>
      </c>
      <c r="E15" s="294" t="s">
        <v>708</v>
      </c>
      <c r="F15" s="49" t="s">
        <v>708</v>
      </c>
      <c r="G15" s="49" t="s">
        <v>708</v>
      </c>
      <c r="H15" s="49" t="s">
        <v>708</v>
      </c>
      <c r="I15" s="49" t="s">
        <v>708</v>
      </c>
      <c r="J15" s="47" t="s">
        <v>708</v>
      </c>
      <c r="K15" s="312" t="s">
        <v>708</v>
      </c>
      <c r="L15" s="312" t="s">
        <v>708</v>
      </c>
      <c r="M15" s="49" t="s">
        <v>708</v>
      </c>
      <c r="N15" s="49" t="s">
        <v>708</v>
      </c>
      <c r="O15" s="49" t="s">
        <v>708</v>
      </c>
      <c r="P15" s="49" t="s">
        <v>708</v>
      </c>
      <c r="Q15" s="49" t="s">
        <v>708</v>
      </c>
      <c r="R15" s="49" t="s">
        <v>708</v>
      </c>
      <c r="S15" s="49" t="s">
        <v>708</v>
      </c>
      <c r="T15" s="49" t="s">
        <v>708</v>
      </c>
      <c r="U15" s="47"/>
      <c r="V15" s="47"/>
      <c r="W15" s="49" t="s">
        <v>708</v>
      </c>
      <c r="X15" s="62"/>
    </row>
    <row r="16" spans="1:24" ht="15.75">
      <c r="A16" s="47">
        <v>8</v>
      </c>
      <c r="B16" s="48" t="s">
        <v>237</v>
      </c>
      <c r="C16" s="47">
        <v>9</v>
      </c>
      <c r="D16" s="47">
        <f t="shared" si="0"/>
        <v>13</v>
      </c>
      <c r="E16" s="49" t="s">
        <v>708</v>
      </c>
      <c r="F16" s="47" t="s">
        <v>230</v>
      </c>
      <c r="G16" s="49" t="s">
        <v>708</v>
      </c>
      <c r="H16" s="47" t="s">
        <v>230</v>
      </c>
      <c r="I16" s="47"/>
      <c r="J16" s="295" t="s">
        <v>230</v>
      </c>
      <c r="K16" s="49" t="s">
        <v>708</v>
      </c>
      <c r="L16" s="49" t="s">
        <v>708</v>
      </c>
      <c r="M16" s="49" t="s">
        <v>708</v>
      </c>
      <c r="N16" s="47"/>
      <c r="O16" s="47"/>
      <c r="P16" s="49" t="s">
        <v>708</v>
      </c>
      <c r="Q16" s="47"/>
      <c r="R16" s="49" t="s">
        <v>708</v>
      </c>
      <c r="S16" s="49" t="s">
        <v>708</v>
      </c>
      <c r="T16" s="299" t="s">
        <v>230</v>
      </c>
      <c r="U16" s="56"/>
      <c r="V16" s="56"/>
      <c r="W16" s="49" t="s">
        <v>708</v>
      </c>
      <c r="X16" s="62"/>
    </row>
    <row r="17" spans="1:24" ht="19.5" customHeight="1">
      <c r="A17" s="47">
        <v>9</v>
      </c>
      <c r="B17" s="48" t="s">
        <v>238</v>
      </c>
      <c r="C17" s="47">
        <v>13</v>
      </c>
      <c r="D17" s="47">
        <f t="shared" si="0"/>
        <v>14</v>
      </c>
      <c r="E17" s="57" t="s">
        <v>817</v>
      </c>
      <c r="F17" s="58"/>
      <c r="G17" s="57" t="s">
        <v>817</v>
      </c>
      <c r="H17" s="57" t="s">
        <v>817</v>
      </c>
      <c r="I17" s="57" t="s">
        <v>817</v>
      </c>
      <c r="J17" s="295" t="s">
        <v>230</v>
      </c>
      <c r="K17" s="57" t="s">
        <v>817</v>
      </c>
      <c r="L17" s="57" t="s">
        <v>817</v>
      </c>
      <c r="M17" s="58"/>
      <c r="N17" s="58"/>
      <c r="O17" s="58"/>
      <c r="P17" s="57" t="s">
        <v>817</v>
      </c>
      <c r="Q17" s="57" t="s">
        <v>817</v>
      </c>
      <c r="R17" s="57" t="s">
        <v>817</v>
      </c>
      <c r="S17" s="57" t="s">
        <v>817</v>
      </c>
      <c r="T17" s="299" t="s">
        <v>230</v>
      </c>
      <c r="U17" s="58"/>
      <c r="V17" s="57" t="s">
        <v>230</v>
      </c>
      <c r="W17" s="57" t="s">
        <v>230</v>
      </c>
      <c r="X17" s="14"/>
    </row>
  </sheetData>
  <sheetProtection/>
  <mergeCells count="9">
    <mergeCell ref="X5:X6"/>
    <mergeCell ref="A1:D1"/>
    <mergeCell ref="A2:W2"/>
    <mergeCell ref="A3:W3"/>
    <mergeCell ref="A5:A7"/>
    <mergeCell ref="B5:B7"/>
    <mergeCell ref="C5:C7"/>
    <mergeCell ref="D5:D7"/>
    <mergeCell ref="E5:W5"/>
  </mergeCells>
  <printOptions/>
  <pageMargins left="0" right="0" top="0.67"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85"/>
  <sheetViews>
    <sheetView view="pageBreakPreview" zoomScale="60" zoomScalePageLayoutView="0" workbookViewId="0" topLeftCell="A1">
      <selection activeCell="U9" sqref="U9"/>
    </sheetView>
  </sheetViews>
  <sheetFormatPr defaultColWidth="9.00390625" defaultRowHeight="15.75"/>
  <cols>
    <col min="1" max="1" width="5.25390625" style="66" customWidth="1"/>
    <col min="2" max="2" width="25.625" style="70" customWidth="1"/>
    <col min="3" max="3" width="18.375" style="66" customWidth="1"/>
    <col min="4" max="4" width="7.75390625" style="66" customWidth="1"/>
    <col min="5" max="5" width="8.75390625" style="66" customWidth="1"/>
    <col min="6" max="6" width="7.125" style="66" customWidth="1"/>
    <col min="7" max="7" width="8.875" style="67" hidden="1" customWidth="1"/>
    <col min="8" max="8" width="12.75390625" style="68" hidden="1" customWidth="1"/>
    <col min="9" max="9" width="12.875" style="69" hidden="1" customWidth="1"/>
    <col min="10" max="10" width="9.375" style="69" hidden="1" customWidth="1"/>
    <col min="11" max="11" width="11.875" style="69" hidden="1" customWidth="1"/>
    <col min="12" max="12" width="8.375" style="66" customWidth="1"/>
    <col min="13" max="13" width="13.125" style="70" hidden="1" customWidth="1"/>
    <col min="14" max="14" width="11.00390625" style="70" hidden="1" customWidth="1"/>
    <col min="15" max="15" width="39.375" style="66" customWidth="1"/>
    <col min="16" max="16" width="14.375" style="70" customWidth="1"/>
    <col min="17" max="16384" width="9.00390625" style="70" customWidth="1"/>
  </cols>
  <sheetData>
    <row r="1" spans="1:16" ht="15">
      <c r="A1" s="462" t="s">
        <v>239</v>
      </c>
      <c r="B1" s="462"/>
      <c r="C1" s="462"/>
      <c r="D1" s="77"/>
      <c r="E1" s="77"/>
      <c r="F1" s="77"/>
      <c r="G1" s="184"/>
      <c r="H1" s="178"/>
      <c r="I1" s="150"/>
      <c r="J1" s="150"/>
      <c r="K1" s="150"/>
      <c r="L1" s="77"/>
      <c r="M1" s="65"/>
      <c r="N1" s="65"/>
      <c r="O1" s="77"/>
      <c r="P1" s="65"/>
    </row>
    <row r="2" spans="1:16" ht="28.5" customHeight="1">
      <c r="A2" s="463" t="s">
        <v>823</v>
      </c>
      <c r="B2" s="463"/>
      <c r="C2" s="463"/>
      <c r="D2" s="463"/>
      <c r="E2" s="463"/>
      <c r="F2" s="463"/>
      <c r="G2" s="463"/>
      <c r="H2" s="463"/>
      <c r="I2" s="463"/>
      <c r="J2" s="463"/>
      <c r="K2" s="463"/>
      <c r="L2" s="463"/>
      <c r="M2" s="463"/>
      <c r="N2" s="463"/>
      <c r="O2" s="463"/>
      <c r="P2" s="463"/>
    </row>
    <row r="3" spans="1:16" ht="20.25" customHeight="1">
      <c r="A3" s="464" t="s">
        <v>944</v>
      </c>
      <c r="B3" s="464"/>
      <c r="C3" s="464"/>
      <c r="D3" s="464"/>
      <c r="E3" s="464"/>
      <c r="F3" s="464"/>
      <c r="G3" s="464"/>
      <c r="H3" s="464"/>
      <c r="I3" s="464"/>
      <c r="J3" s="464"/>
      <c r="K3" s="464"/>
      <c r="L3" s="464"/>
      <c r="M3" s="464"/>
      <c r="N3" s="464"/>
      <c r="O3" s="464"/>
      <c r="P3" s="464"/>
    </row>
    <row r="4" spans="1:16" ht="18.75" customHeight="1">
      <c r="A4" s="71"/>
      <c r="B4" s="121"/>
      <c r="C4" s="76"/>
      <c r="D4" s="76"/>
      <c r="E4" s="76"/>
      <c r="F4" s="76"/>
      <c r="G4" s="389"/>
      <c r="H4" s="142"/>
      <c r="I4" s="143"/>
      <c r="J4" s="143"/>
      <c r="K4" s="143"/>
      <c r="L4" s="390"/>
      <c r="M4" s="65"/>
      <c r="N4" s="65"/>
      <c r="O4" s="77"/>
      <c r="P4" s="65"/>
    </row>
    <row r="5" spans="1:16" ht="66.75" customHeight="1">
      <c r="A5" s="465" t="s">
        <v>0</v>
      </c>
      <c r="B5" s="465" t="s">
        <v>240</v>
      </c>
      <c r="C5" s="465" t="s">
        <v>241</v>
      </c>
      <c r="D5" s="465"/>
      <c r="E5" s="465"/>
      <c r="F5" s="465"/>
      <c r="G5" s="466" t="s">
        <v>242</v>
      </c>
      <c r="H5" s="468" t="s">
        <v>243</v>
      </c>
      <c r="I5" s="468"/>
      <c r="J5" s="468"/>
      <c r="K5" s="468"/>
      <c r="L5" s="465" t="s">
        <v>244</v>
      </c>
      <c r="M5" s="461" t="s">
        <v>245</v>
      </c>
      <c r="N5" s="461" t="s">
        <v>246</v>
      </c>
      <c r="O5" s="461" t="s">
        <v>247</v>
      </c>
      <c r="P5" s="461" t="s">
        <v>248</v>
      </c>
    </row>
    <row r="6" spans="1:16" ht="15.75" customHeight="1">
      <c r="A6" s="465"/>
      <c r="B6" s="465"/>
      <c r="C6" s="465" t="s">
        <v>249</v>
      </c>
      <c r="D6" s="465" t="s">
        <v>250</v>
      </c>
      <c r="E6" s="465" t="s">
        <v>251</v>
      </c>
      <c r="F6" s="465" t="s">
        <v>252</v>
      </c>
      <c r="G6" s="466"/>
      <c r="H6" s="468" t="s">
        <v>90</v>
      </c>
      <c r="I6" s="468" t="s">
        <v>253</v>
      </c>
      <c r="J6" s="468" t="s">
        <v>254</v>
      </c>
      <c r="K6" s="468" t="s">
        <v>255</v>
      </c>
      <c r="L6" s="465"/>
      <c r="M6" s="461"/>
      <c r="N6" s="461"/>
      <c r="O6" s="461"/>
      <c r="P6" s="461"/>
    </row>
    <row r="7" spans="1:16" ht="15.75" customHeight="1">
      <c r="A7" s="465"/>
      <c r="B7" s="465"/>
      <c r="C7" s="465"/>
      <c r="D7" s="465"/>
      <c r="E7" s="465"/>
      <c r="F7" s="465"/>
      <c r="G7" s="466"/>
      <c r="H7" s="468"/>
      <c r="I7" s="468"/>
      <c r="J7" s="468"/>
      <c r="K7" s="468"/>
      <c r="L7" s="465"/>
      <c r="M7" s="461"/>
      <c r="N7" s="461"/>
      <c r="O7" s="461"/>
      <c r="P7" s="461"/>
    </row>
    <row r="8" spans="1:16" ht="19.5" customHeight="1">
      <c r="A8" s="71"/>
      <c r="B8" s="71" t="s">
        <v>16</v>
      </c>
      <c r="C8" s="71"/>
      <c r="D8" s="71"/>
      <c r="E8" s="71"/>
      <c r="F8" s="71"/>
      <c r="G8" s="72"/>
      <c r="H8" s="74">
        <f>H9+H35+H64+H96+H149+H166+H199+H231+H259</f>
        <v>216026.18809523812</v>
      </c>
      <c r="I8" s="75">
        <f>I9+I35+I64+I96+I149+I166+I199+I231</f>
        <v>145819.5</v>
      </c>
      <c r="J8" s="74">
        <f>J9+J35+J64+J96+J149+J166+J199+J231</f>
        <v>38536.95</v>
      </c>
      <c r="K8" s="74">
        <f>K9+K35+K64+K96+K149+K166+K199+K231</f>
        <v>14884.738095238095</v>
      </c>
      <c r="L8" s="76"/>
      <c r="M8" s="65"/>
      <c r="N8" s="65"/>
      <c r="O8" s="349"/>
      <c r="P8" s="65"/>
    </row>
    <row r="9" spans="1:16" ht="18.75" customHeight="1">
      <c r="A9" s="71" t="s">
        <v>256</v>
      </c>
      <c r="B9" s="71" t="s">
        <v>257</v>
      </c>
      <c r="C9" s="71"/>
      <c r="D9" s="71"/>
      <c r="E9" s="71"/>
      <c r="F9" s="71"/>
      <c r="G9" s="72"/>
      <c r="H9" s="78">
        <f>H10+H18+H23+H26</f>
        <v>16980</v>
      </c>
      <c r="I9" s="78">
        <f>I10+I18+I23+I26</f>
        <v>15700</v>
      </c>
      <c r="J9" s="78">
        <f>J10+J18+J23+J26</f>
        <v>0</v>
      </c>
      <c r="K9" s="78">
        <f>K10+K18+K23+K26</f>
        <v>1280</v>
      </c>
      <c r="L9" s="79"/>
      <c r="M9" s="65"/>
      <c r="N9" s="65"/>
      <c r="O9" s="350"/>
      <c r="P9" s="65"/>
    </row>
    <row r="10" spans="1:16" s="87" customFormat="1" ht="15">
      <c r="A10" s="80" t="s">
        <v>211</v>
      </c>
      <c r="B10" s="81" t="s">
        <v>258</v>
      </c>
      <c r="C10" s="71"/>
      <c r="D10" s="71"/>
      <c r="E10" s="82"/>
      <c r="F10" s="83"/>
      <c r="G10" s="84"/>
      <c r="H10" s="78">
        <f>H11+H13</f>
        <v>8120</v>
      </c>
      <c r="I10" s="78">
        <f>I11+I13</f>
        <v>6840</v>
      </c>
      <c r="J10" s="78">
        <f>J11+J13</f>
        <v>0</v>
      </c>
      <c r="K10" s="78">
        <f>K11+K13</f>
        <v>1280</v>
      </c>
      <c r="L10" s="76"/>
      <c r="M10" s="85"/>
      <c r="N10" s="85"/>
      <c r="O10" s="351"/>
      <c r="P10" s="85"/>
    </row>
    <row r="11" spans="1:16" s="96" customFormat="1" ht="15">
      <c r="A11" s="88">
        <v>1</v>
      </c>
      <c r="B11" s="89" t="s">
        <v>259</v>
      </c>
      <c r="C11" s="90"/>
      <c r="D11" s="90" t="s">
        <v>260</v>
      </c>
      <c r="E11" s="91">
        <f>E12</f>
        <v>5</v>
      </c>
      <c r="F11" s="92"/>
      <c r="G11" s="93"/>
      <c r="H11" s="94">
        <f>H12</f>
        <v>5800</v>
      </c>
      <c r="I11" s="94">
        <f>I12</f>
        <v>5100</v>
      </c>
      <c r="J11" s="94">
        <f>J12</f>
        <v>0</v>
      </c>
      <c r="K11" s="94">
        <f>K12</f>
        <v>700</v>
      </c>
      <c r="L11" s="79"/>
      <c r="M11" s="95"/>
      <c r="N11" s="95"/>
      <c r="O11" s="352"/>
      <c r="P11" s="95"/>
    </row>
    <row r="12" spans="1:16" s="87" customFormat="1" ht="47.25" customHeight="1">
      <c r="A12" s="80"/>
      <c r="B12" s="97" t="s">
        <v>261</v>
      </c>
      <c r="C12" s="76" t="s">
        <v>262</v>
      </c>
      <c r="D12" s="76" t="s">
        <v>260</v>
      </c>
      <c r="E12" s="98">
        <v>5</v>
      </c>
      <c r="F12" s="99"/>
      <c r="G12" s="100">
        <v>2018</v>
      </c>
      <c r="H12" s="101">
        <f>SUM(I12:K12)</f>
        <v>5800</v>
      </c>
      <c r="I12" s="101">
        <v>5100</v>
      </c>
      <c r="J12" s="102"/>
      <c r="K12" s="101">
        <v>700</v>
      </c>
      <c r="L12" s="76"/>
      <c r="M12" s="86" t="s">
        <v>263</v>
      </c>
      <c r="N12" s="86" t="s">
        <v>264</v>
      </c>
      <c r="O12" s="353" t="s">
        <v>716</v>
      </c>
      <c r="P12" s="86"/>
    </row>
    <row r="13" spans="1:16" s="96" customFormat="1" ht="32.25" customHeight="1">
      <c r="A13" s="88">
        <v>2</v>
      </c>
      <c r="B13" s="89" t="s">
        <v>265</v>
      </c>
      <c r="C13" s="90"/>
      <c r="D13" s="90" t="s">
        <v>260</v>
      </c>
      <c r="E13" s="91">
        <f>SUM(E14:E17)</f>
        <v>5</v>
      </c>
      <c r="F13" s="92"/>
      <c r="G13" s="103"/>
      <c r="H13" s="94">
        <f>SUM(H14:H17)</f>
        <v>2320</v>
      </c>
      <c r="I13" s="94">
        <f>SUM(I14:I17)</f>
        <v>1740</v>
      </c>
      <c r="J13" s="94">
        <f>SUM(J14:J17)</f>
        <v>0</v>
      </c>
      <c r="K13" s="94">
        <f>SUM(K14:K17)</f>
        <v>580</v>
      </c>
      <c r="L13" s="79"/>
      <c r="M13" s="64"/>
      <c r="N13" s="64"/>
      <c r="O13" s="391"/>
      <c r="P13" s="64"/>
    </row>
    <row r="14" spans="1:16" s="96" customFormat="1" ht="64.5" customHeight="1">
      <c r="A14" s="104">
        <v>1</v>
      </c>
      <c r="B14" s="97" t="s">
        <v>266</v>
      </c>
      <c r="C14" s="76" t="s">
        <v>267</v>
      </c>
      <c r="D14" s="76" t="s">
        <v>260</v>
      </c>
      <c r="E14" s="98">
        <v>3</v>
      </c>
      <c r="F14" s="98"/>
      <c r="G14" s="76">
        <v>2018</v>
      </c>
      <c r="H14" s="105">
        <f>SUM(I14:K14)</f>
        <v>720</v>
      </c>
      <c r="I14" s="105">
        <f>E14*180</f>
        <v>540</v>
      </c>
      <c r="J14" s="65"/>
      <c r="K14" s="105">
        <f>I14/0.75*0.25</f>
        <v>180</v>
      </c>
      <c r="L14" s="105" t="s">
        <v>268</v>
      </c>
      <c r="M14" s="86" t="s">
        <v>269</v>
      </c>
      <c r="N14" s="86" t="s">
        <v>270</v>
      </c>
      <c r="O14" s="353" t="s">
        <v>717</v>
      </c>
      <c r="P14" s="77" t="s">
        <v>271</v>
      </c>
    </row>
    <row r="15" spans="1:16" s="87" customFormat="1" ht="30">
      <c r="A15" s="104">
        <v>2</v>
      </c>
      <c r="B15" s="97" t="s">
        <v>272</v>
      </c>
      <c r="C15" s="76" t="s">
        <v>273</v>
      </c>
      <c r="D15" s="76" t="s">
        <v>260</v>
      </c>
      <c r="E15" s="98">
        <v>0.5</v>
      </c>
      <c r="F15" s="98"/>
      <c r="G15" s="76">
        <v>2018</v>
      </c>
      <c r="H15" s="105">
        <f>SUM(I15:K15)</f>
        <v>400</v>
      </c>
      <c r="I15" s="105">
        <f>600*E15</f>
        <v>300</v>
      </c>
      <c r="J15" s="65"/>
      <c r="K15" s="105">
        <f>I15/0.75*0.25</f>
        <v>100</v>
      </c>
      <c r="L15" s="105" t="s">
        <v>274</v>
      </c>
      <c r="M15" s="86" t="s">
        <v>275</v>
      </c>
      <c r="N15" s="86" t="s">
        <v>275</v>
      </c>
      <c r="O15" s="353" t="s">
        <v>718</v>
      </c>
      <c r="P15" s="77" t="s">
        <v>276</v>
      </c>
    </row>
    <row r="16" spans="1:16" ht="30">
      <c r="A16" s="104">
        <v>3</v>
      </c>
      <c r="B16" s="97" t="s">
        <v>277</v>
      </c>
      <c r="C16" s="76" t="s">
        <v>273</v>
      </c>
      <c r="D16" s="76" t="s">
        <v>278</v>
      </c>
      <c r="E16" s="98">
        <v>0.5</v>
      </c>
      <c r="F16" s="98"/>
      <c r="G16" s="76">
        <v>2018</v>
      </c>
      <c r="H16" s="105">
        <f>SUM(I16:K16)</f>
        <v>400</v>
      </c>
      <c r="I16" s="105">
        <f>600*E16</f>
        <v>300</v>
      </c>
      <c r="J16" s="65"/>
      <c r="K16" s="105">
        <f>I16/0.75*0.25</f>
        <v>100</v>
      </c>
      <c r="L16" s="105" t="s">
        <v>268</v>
      </c>
      <c r="M16" s="86" t="s">
        <v>275</v>
      </c>
      <c r="N16" s="86" t="s">
        <v>275</v>
      </c>
      <c r="O16" s="353" t="s">
        <v>719</v>
      </c>
      <c r="P16" s="77" t="s">
        <v>279</v>
      </c>
    </row>
    <row r="17" spans="1:16" ht="65.25" customHeight="1">
      <c r="A17" s="104">
        <v>4</v>
      </c>
      <c r="B17" s="97" t="s">
        <v>280</v>
      </c>
      <c r="C17" s="76" t="s">
        <v>273</v>
      </c>
      <c r="D17" s="76" t="s">
        <v>278</v>
      </c>
      <c r="E17" s="98">
        <v>1</v>
      </c>
      <c r="F17" s="98"/>
      <c r="G17" s="76">
        <v>2019</v>
      </c>
      <c r="H17" s="105">
        <f>SUM(I17:K17)</f>
        <v>800</v>
      </c>
      <c r="I17" s="105">
        <f>600*E17</f>
        <v>600</v>
      </c>
      <c r="J17" s="65"/>
      <c r="K17" s="105">
        <f>I17/0.75*0.25</f>
        <v>200</v>
      </c>
      <c r="L17" s="105" t="s">
        <v>274</v>
      </c>
      <c r="M17" s="86" t="s">
        <v>281</v>
      </c>
      <c r="N17" s="86" t="s">
        <v>282</v>
      </c>
      <c r="O17" s="353" t="s">
        <v>720</v>
      </c>
      <c r="P17" s="77" t="s">
        <v>283</v>
      </c>
    </row>
    <row r="18" spans="1:16" ht="15">
      <c r="A18" s="106" t="s">
        <v>215</v>
      </c>
      <c r="B18" s="107" t="s">
        <v>284</v>
      </c>
      <c r="C18" s="108"/>
      <c r="D18" s="108"/>
      <c r="E18" s="109"/>
      <c r="F18" s="109"/>
      <c r="G18" s="110"/>
      <c r="H18" s="78">
        <f>H19+H20+H21</f>
        <v>4060</v>
      </c>
      <c r="I18" s="78">
        <f>I19+I20+I21</f>
        <v>4060</v>
      </c>
      <c r="J18" s="78">
        <f>J19+J20+J21</f>
        <v>0</v>
      </c>
      <c r="K18" s="78">
        <f>K19+K20+K21</f>
        <v>0</v>
      </c>
      <c r="L18" s="77"/>
      <c r="M18" s="65"/>
      <c r="N18" s="65"/>
      <c r="O18" s="349"/>
      <c r="P18" s="65"/>
    </row>
    <row r="19" spans="1:16" ht="45">
      <c r="A19" s="111" t="s">
        <v>61</v>
      </c>
      <c r="B19" s="112" t="s">
        <v>285</v>
      </c>
      <c r="C19" s="113" t="s">
        <v>286</v>
      </c>
      <c r="D19" s="114"/>
      <c r="E19" s="98"/>
      <c r="F19" s="98">
        <v>1</v>
      </c>
      <c r="G19" s="100">
        <v>2017</v>
      </c>
      <c r="H19" s="101">
        <f>SUM(I19:K19)</f>
        <v>3000</v>
      </c>
      <c r="I19" s="101">
        <v>3000</v>
      </c>
      <c r="J19" s="115"/>
      <c r="K19" s="101"/>
      <c r="L19" s="76"/>
      <c r="M19" s="65" t="s">
        <v>287</v>
      </c>
      <c r="N19" s="65" t="s">
        <v>288</v>
      </c>
      <c r="O19" s="349" t="s">
        <v>721</v>
      </c>
      <c r="P19" s="65"/>
    </row>
    <row r="20" spans="1:16" ht="60">
      <c r="A20" s="111" t="s">
        <v>61</v>
      </c>
      <c r="B20" s="112" t="s">
        <v>289</v>
      </c>
      <c r="C20" s="113" t="s">
        <v>290</v>
      </c>
      <c r="D20" s="114"/>
      <c r="E20" s="98"/>
      <c r="F20" s="98">
        <v>1</v>
      </c>
      <c r="G20" s="100">
        <v>2017</v>
      </c>
      <c r="H20" s="101">
        <f>SUM(I20:K20)</f>
        <v>500</v>
      </c>
      <c r="I20" s="101">
        <v>500</v>
      </c>
      <c r="J20" s="115"/>
      <c r="K20" s="115"/>
      <c r="L20" s="76" t="s">
        <v>274</v>
      </c>
      <c r="M20" s="65" t="s">
        <v>291</v>
      </c>
      <c r="N20" s="65" t="s">
        <v>292</v>
      </c>
      <c r="O20" s="349" t="s">
        <v>292</v>
      </c>
      <c r="P20" s="65"/>
    </row>
    <row r="21" spans="1:16" ht="28.5" customHeight="1">
      <c r="A21" s="111" t="s">
        <v>61</v>
      </c>
      <c r="B21" s="116" t="s">
        <v>293</v>
      </c>
      <c r="C21" s="114"/>
      <c r="D21" s="114"/>
      <c r="E21" s="117"/>
      <c r="F21" s="117"/>
      <c r="G21" s="100">
        <v>2017</v>
      </c>
      <c r="H21" s="101">
        <f>H22</f>
        <v>560</v>
      </c>
      <c r="I21" s="101">
        <f>I22</f>
        <v>560</v>
      </c>
      <c r="J21" s="101"/>
      <c r="K21" s="101"/>
      <c r="L21" s="77"/>
      <c r="M21" s="65"/>
      <c r="N21" s="65"/>
      <c r="O21" s="349"/>
      <c r="P21" s="65"/>
    </row>
    <row r="22" spans="1:16" ht="109.5" customHeight="1">
      <c r="A22" s="111" t="s">
        <v>294</v>
      </c>
      <c r="B22" s="116" t="s">
        <v>295</v>
      </c>
      <c r="C22" s="114"/>
      <c r="D22" s="114" t="s">
        <v>18</v>
      </c>
      <c r="E22" s="117"/>
      <c r="F22" s="117">
        <v>8</v>
      </c>
      <c r="G22" s="100">
        <v>2018</v>
      </c>
      <c r="H22" s="101">
        <f>I22</f>
        <v>560</v>
      </c>
      <c r="I22" s="101">
        <f>8*70</f>
        <v>560</v>
      </c>
      <c r="J22" s="101"/>
      <c r="K22" s="101"/>
      <c r="L22" s="77" t="s">
        <v>268</v>
      </c>
      <c r="M22" s="65" t="s">
        <v>296</v>
      </c>
      <c r="N22" s="65" t="s">
        <v>296</v>
      </c>
      <c r="O22" s="349" t="s">
        <v>722</v>
      </c>
      <c r="P22" s="65"/>
    </row>
    <row r="23" spans="1:16" ht="28.5">
      <c r="A23" s="106" t="s">
        <v>224</v>
      </c>
      <c r="B23" s="118" t="s">
        <v>205</v>
      </c>
      <c r="C23" s="71"/>
      <c r="D23" s="71"/>
      <c r="E23" s="119"/>
      <c r="F23" s="73"/>
      <c r="G23" s="120"/>
      <c r="H23" s="78">
        <f>H24+H25</f>
        <v>4000</v>
      </c>
      <c r="I23" s="78">
        <f>I24+I25</f>
        <v>4000</v>
      </c>
      <c r="J23" s="78">
        <f>J24+J25</f>
        <v>0</v>
      </c>
      <c r="K23" s="78">
        <f>K24+K25</f>
        <v>0</v>
      </c>
      <c r="L23" s="77"/>
      <c r="M23" s="65"/>
      <c r="N23" s="65"/>
      <c r="O23" s="349"/>
      <c r="P23" s="65"/>
    </row>
    <row r="24" spans="1:16" ht="15">
      <c r="A24" s="111"/>
      <c r="B24" s="121" t="s">
        <v>297</v>
      </c>
      <c r="C24" s="76"/>
      <c r="D24" s="76"/>
      <c r="E24" s="122"/>
      <c r="F24" s="123">
        <v>1</v>
      </c>
      <c r="G24" s="100">
        <v>2018</v>
      </c>
      <c r="H24" s="101"/>
      <c r="I24" s="101"/>
      <c r="J24" s="102"/>
      <c r="K24" s="102"/>
      <c r="L24" s="77"/>
      <c r="M24" s="65"/>
      <c r="N24" s="65"/>
      <c r="O24" s="349"/>
      <c r="P24" s="65"/>
    </row>
    <row r="25" spans="1:16" ht="24.75" customHeight="1">
      <c r="A25" s="111"/>
      <c r="B25" s="121" t="s">
        <v>298</v>
      </c>
      <c r="C25" s="76" t="s">
        <v>286</v>
      </c>
      <c r="D25" s="76"/>
      <c r="E25" s="122"/>
      <c r="F25" s="123">
        <v>1</v>
      </c>
      <c r="G25" s="124">
        <v>2018</v>
      </c>
      <c r="H25" s="101">
        <f>SUM(I25:K25)</f>
        <v>4000</v>
      </c>
      <c r="I25" s="101">
        <v>4000</v>
      </c>
      <c r="J25" s="102"/>
      <c r="K25" s="101"/>
      <c r="L25" s="77"/>
      <c r="M25" s="65" t="s">
        <v>299</v>
      </c>
      <c r="N25" s="65" t="s">
        <v>299</v>
      </c>
      <c r="O25" s="349" t="s">
        <v>300</v>
      </c>
      <c r="P25" s="65"/>
    </row>
    <row r="26" spans="1:16" ht="28.5">
      <c r="A26" s="106" t="s">
        <v>226</v>
      </c>
      <c r="B26" s="118" t="s">
        <v>301</v>
      </c>
      <c r="C26" s="71"/>
      <c r="D26" s="71"/>
      <c r="E26" s="119"/>
      <c r="F26" s="73"/>
      <c r="G26" s="120"/>
      <c r="H26" s="78">
        <f>SUM(H27:H28)</f>
        <v>800</v>
      </c>
      <c r="I26" s="78">
        <f>SUM(I27:I28)</f>
        <v>800</v>
      </c>
      <c r="J26" s="78"/>
      <c r="K26" s="78"/>
      <c r="L26" s="77"/>
      <c r="M26" s="65"/>
      <c r="N26" s="65"/>
      <c r="O26" s="349"/>
      <c r="P26" s="65"/>
    </row>
    <row r="27" spans="1:16" ht="57.75" customHeight="1">
      <c r="A27" s="111"/>
      <c r="B27" s="121" t="s">
        <v>302</v>
      </c>
      <c r="C27" s="114" t="s">
        <v>303</v>
      </c>
      <c r="D27" s="114" t="s">
        <v>304</v>
      </c>
      <c r="E27" s="119"/>
      <c r="F27" s="123">
        <v>1</v>
      </c>
      <c r="G27" s="124" t="s">
        <v>305</v>
      </c>
      <c r="H27" s="125">
        <f>SUM(I27:K27)</f>
        <v>500</v>
      </c>
      <c r="I27" s="101">
        <v>500</v>
      </c>
      <c r="J27" s="126"/>
      <c r="K27" s="126"/>
      <c r="L27" s="77" t="s">
        <v>274</v>
      </c>
      <c r="M27" s="85" t="s">
        <v>306</v>
      </c>
      <c r="N27" s="85" t="s">
        <v>306</v>
      </c>
      <c r="O27" s="351" t="s">
        <v>723</v>
      </c>
      <c r="P27" s="65"/>
    </row>
    <row r="28" spans="1:16" ht="46.5" customHeight="1">
      <c r="A28" s="111"/>
      <c r="B28" s="112" t="s">
        <v>307</v>
      </c>
      <c r="C28" s="114" t="s">
        <v>308</v>
      </c>
      <c r="D28" s="114" t="s">
        <v>304</v>
      </c>
      <c r="E28" s="119"/>
      <c r="F28" s="123">
        <v>1</v>
      </c>
      <c r="G28" s="124" t="s">
        <v>305</v>
      </c>
      <c r="H28" s="125">
        <f>SUM(I28:K28)</f>
        <v>300</v>
      </c>
      <c r="I28" s="101">
        <v>300</v>
      </c>
      <c r="J28" s="126"/>
      <c r="K28" s="126"/>
      <c r="L28" s="77" t="s">
        <v>268</v>
      </c>
      <c r="M28" s="65" t="s">
        <v>309</v>
      </c>
      <c r="N28" s="65" t="s">
        <v>309</v>
      </c>
      <c r="O28" s="349" t="s">
        <v>724</v>
      </c>
      <c r="P28" s="65"/>
    </row>
    <row r="29" spans="1:16" ht="56.25" customHeight="1">
      <c r="A29" s="111"/>
      <c r="B29" s="112" t="s">
        <v>310</v>
      </c>
      <c r="C29" s="114" t="s">
        <v>311</v>
      </c>
      <c r="D29" s="114"/>
      <c r="E29" s="119"/>
      <c r="F29" s="123"/>
      <c r="G29" s="124"/>
      <c r="H29" s="125"/>
      <c r="I29" s="101"/>
      <c r="J29" s="126"/>
      <c r="K29" s="126"/>
      <c r="L29" s="77"/>
      <c r="M29" s="65" t="s">
        <v>312</v>
      </c>
      <c r="N29" s="65" t="s">
        <v>313</v>
      </c>
      <c r="O29" s="349" t="s">
        <v>725</v>
      </c>
      <c r="P29" s="65"/>
    </row>
    <row r="30" spans="1:16" ht="36.75" customHeight="1">
      <c r="A30" s="111"/>
      <c r="B30" s="112" t="s">
        <v>314</v>
      </c>
      <c r="C30" s="114" t="s">
        <v>315</v>
      </c>
      <c r="D30" s="114"/>
      <c r="E30" s="119"/>
      <c r="F30" s="123"/>
      <c r="G30" s="124"/>
      <c r="H30" s="125"/>
      <c r="I30" s="101"/>
      <c r="J30" s="126"/>
      <c r="K30" s="126"/>
      <c r="L30" s="77"/>
      <c r="M30" s="65" t="s">
        <v>316</v>
      </c>
      <c r="N30" s="65" t="s">
        <v>317</v>
      </c>
      <c r="O30" s="349" t="s">
        <v>726</v>
      </c>
      <c r="P30" s="65"/>
    </row>
    <row r="31" spans="1:16" ht="60">
      <c r="A31" s="106" t="s">
        <v>318</v>
      </c>
      <c r="B31" s="127" t="s">
        <v>319</v>
      </c>
      <c r="C31" s="114" t="s">
        <v>320</v>
      </c>
      <c r="D31" s="114"/>
      <c r="E31" s="119"/>
      <c r="F31" s="123"/>
      <c r="G31" s="124"/>
      <c r="H31" s="125"/>
      <c r="I31" s="101"/>
      <c r="J31" s="126"/>
      <c r="K31" s="126"/>
      <c r="L31" s="77"/>
      <c r="M31" s="65" t="s">
        <v>321</v>
      </c>
      <c r="N31" s="65" t="s">
        <v>321</v>
      </c>
      <c r="O31" s="349" t="s">
        <v>727</v>
      </c>
      <c r="P31" s="65"/>
    </row>
    <row r="32" spans="1:16" ht="30">
      <c r="A32" s="106" t="s">
        <v>322</v>
      </c>
      <c r="B32" s="127" t="s">
        <v>323</v>
      </c>
      <c r="C32" s="114" t="s">
        <v>324</v>
      </c>
      <c r="D32" s="114"/>
      <c r="E32" s="119"/>
      <c r="F32" s="123"/>
      <c r="G32" s="124"/>
      <c r="H32" s="125"/>
      <c r="I32" s="101"/>
      <c r="J32" s="126"/>
      <c r="K32" s="126"/>
      <c r="L32" s="77"/>
      <c r="M32" s="65" t="s">
        <v>325</v>
      </c>
      <c r="N32" s="65" t="s">
        <v>325</v>
      </c>
      <c r="O32" s="349" t="s">
        <v>728</v>
      </c>
      <c r="P32" s="65"/>
    </row>
    <row r="33" spans="1:16" ht="90">
      <c r="A33" s="106" t="s">
        <v>326</v>
      </c>
      <c r="B33" s="127" t="s">
        <v>327</v>
      </c>
      <c r="C33" s="114" t="s">
        <v>328</v>
      </c>
      <c r="D33" s="114"/>
      <c r="E33" s="119"/>
      <c r="F33" s="123"/>
      <c r="G33" s="124"/>
      <c r="H33" s="125"/>
      <c r="I33" s="101"/>
      <c r="J33" s="126"/>
      <c r="K33" s="126"/>
      <c r="L33" s="77"/>
      <c r="M33" s="65" t="s">
        <v>329</v>
      </c>
      <c r="N33" s="65" t="s">
        <v>329</v>
      </c>
      <c r="O33" s="349" t="s">
        <v>329</v>
      </c>
      <c r="P33" s="65"/>
    </row>
    <row r="34" spans="1:16" ht="60">
      <c r="A34" s="106" t="s">
        <v>227</v>
      </c>
      <c r="B34" s="127" t="s">
        <v>330</v>
      </c>
      <c r="C34" s="114" t="s">
        <v>331</v>
      </c>
      <c r="D34" s="114"/>
      <c r="E34" s="119"/>
      <c r="F34" s="123"/>
      <c r="G34" s="124"/>
      <c r="H34" s="125"/>
      <c r="I34" s="101"/>
      <c r="J34" s="126"/>
      <c r="K34" s="126"/>
      <c r="L34" s="77"/>
      <c r="M34" s="65" t="s">
        <v>332</v>
      </c>
      <c r="N34" s="65" t="s">
        <v>333</v>
      </c>
      <c r="O34" s="349" t="s">
        <v>729</v>
      </c>
      <c r="P34" s="65"/>
    </row>
    <row r="35" spans="1:16" s="96" customFormat="1" ht="27" customHeight="1">
      <c r="A35" s="106" t="s">
        <v>334</v>
      </c>
      <c r="B35" s="127" t="s">
        <v>335</v>
      </c>
      <c r="C35" s="108"/>
      <c r="D35" s="108"/>
      <c r="E35" s="119"/>
      <c r="F35" s="73"/>
      <c r="G35" s="128"/>
      <c r="H35" s="129">
        <f>H36+H46+H50+H54</f>
        <v>14317</v>
      </c>
      <c r="I35" s="129">
        <f>I36+I46+I50+I54</f>
        <v>4650</v>
      </c>
      <c r="J35" s="78">
        <f>J36+J46+J50+J54</f>
        <v>9067</v>
      </c>
      <c r="K35" s="129">
        <f>K36+K46+K50+K54</f>
        <v>600</v>
      </c>
      <c r="L35" s="77"/>
      <c r="M35" s="95"/>
      <c r="N35" s="95"/>
      <c r="O35" s="300"/>
      <c r="P35" s="95"/>
    </row>
    <row r="36" spans="1:16" s="96" customFormat="1" ht="27" customHeight="1">
      <c r="A36" s="106" t="s">
        <v>213</v>
      </c>
      <c r="B36" s="107" t="s">
        <v>194</v>
      </c>
      <c r="C36" s="108"/>
      <c r="D36" s="76" t="s">
        <v>336</v>
      </c>
      <c r="E36" s="109"/>
      <c r="F36" s="83"/>
      <c r="G36" s="110"/>
      <c r="H36" s="130">
        <f>H38+H42+H44</f>
        <v>9067</v>
      </c>
      <c r="I36" s="130">
        <f>I38+I42+I44</f>
        <v>0</v>
      </c>
      <c r="J36" s="130">
        <f>J38+J42+J44</f>
        <v>9067</v>
      </c>
      <c r="K36" s="130">
        <f>K38+K42+K44</f>
        <v>0</v>
      </c>
      <c r="L36" s="77"/>
      <c r="M36" s="95"/>
      <c r="N36" s="95"/>
      <c r="O36" s="300"/>
      <c r="P36" s="95"/>
    </row>
    <row r="37" spans="1:16" ht="42" customHeight="1">
      <c r="A37" s="111"/>
      <c r="B37" s="107" t="s">
        <v>337</v>
      </c>
      <c r="C37" s="114" t="s">
        <v>338</v>
      </c>
      <c r="D37" s="76"/>
      <c r="E37" s="98"/>
      <c r="F37" s="131"/>
      <c r="G37" s="132"/>
      <c r="H37" s="133"/>
      <c r="I37" s="133"/>
      <c r="J37" s="133"/>
      <c r="K37" s="133"/>
      <c r="L37" s="77"/>
      <c r="M37" s="65"/>
      <c r="N37" s="65"/>
      <c r="O37" s="300" t="s">
        <v>730</v>
      </c>
      <c r="P37" s="65"/>
    </row>
    <row r="38" spans="1:16" s="96" customFormat="1" ht="27" customHeight="1">
      <c r="A38" s="106">
        <v>1</v>
      </c>
      <c r="B38" s="134" t="s">
        <v>339</v>
      </c>
      <c r="C38" s="77" t="s">
        <v>340</v>
      </c>
      <c r="D38" s="77" t="s">
        <v>341</v>
      </c>
      <c r="E38" s="135"/>
      <c r="F38" s="136">
        <f>SUM(F39+F40)</f>
        <v>4.7</v>
      </c>
      <c r="G38" s="110"/>
      <c r="H38" s="130">
        <f>SUM(H39:H41)</f>
        <v>4987</v>
      </c>
      <c r="I38" s="130"/>
      <c r="J38" s="130">
        <f>SUM(J39:J41)</f>
        <v>4987</v>
      </c>
      <c r="K38" s="137"/>
      <c r="L38" s="467" t="s">
        <v>342</v>
      </c>
      <c r="M38" s="95"/>
      <c r="N38" s="95"/>
      <c r="O38" s="300" t="s">
        <v>731</v>
      </c>
      <c r="P38" s="95"/>
    </row>
    <row r="39" spans="1:16" s="96" customFormat="1" ht="27" customHeight="1">
      <c r="A39" s="111" t="s">
        <v>61</v>
      </c>
      <c r="B39" s="112" t="s">
        <v>344</v>
      </c>
      <c r="C39" s="77"/>
      <c r="D39" s="77" t="s">
        <v>260</v>
      </c>
      <c r="E39" s="138"/>
      <c r="F39" s="139">
        <v>3</v>
      </c>
      <c r="G39" s="132">
        <v>2018</v>
      </c>
      <c r="H39" s="133">
        <f>SUM(I39:K39)</f>
        <v>2250</v>
      </c>
      <c r="I39" s="133"/>
      <c r="J39" s="133">
        <v>2250</v>
      </c>
      <c r="K39" s="140"/>
      <c r="L39" s="467"/>
      <c r="M39" s="95"/>
      <c r="N39" s="95"/>
      <c r="O39" s="300" t="s">
        <v>732</v>
      </c>
      <c r="P39" s="95"/>
    </row>
    <row r="40" spans="1:16" s="96" customFormat="1" ht="27" customHeight="1">
      <c r="A40" s="111" t="s">
        <v>61</v>
      </c>
      <c r="B40" s="112" t="s">
        <v>345</v>
      </c>
      <c r="C40" s="77"/>
      <c r="D40" s="77" t="s">
        <v>260</v>
      </c>
      <c r="E40" s="138"/>
      <c r="F40" s="139">
        <v>1.7</v>
      </c>
      <c r="G40" s="132">
        <v>2018</v>
      </c>
      <c r="H40" s="133">
        <f>SUM(I40:K40)</f>
        <v>1156</v>
      </c>
      <c r="I40" s="133"/>
      <c r="J40" s="133">
        <v>1156</v>
      </c>
      <c r="K40" s="140"/>
      <c r="L40" s="467"/>
      <c r="M40" s="95"/>
      <c r="N40" s="95"/>
      <c r="O40" s="300" t="s">
        <v>733</v>
      </c>
      <c r="P40" s="95"/>
    </row>
    <row r="41" spans="1:16" s="96" customFormat="1" ht="27" customHeight="1">
      <c r="A41" s="111" t="s">
        <v>61</v>
      </c>
      <c r="B41" s="112" t="s">
        <v>346</v>
      </c>
      <c r="C41" s="77"/>
      <c r="D41" s="77" t="s">
        <v>347</v>
      </c>
      <c r="E41" s="138"/>
      <c r="F41" s="141">
        <v>1</v>
      </c>
      <c r="G41" s="132">
        <v>2018</v>
      </c>
      <c r="H41" s="133">
        <f>SUM(I41:K41)</f>
        <v>1581</v>
      </c>
      <c r="I41" s="133"/>
      <c r="J41" s="133">
        <v>1581</v>
      </c>
      <c r="K41" s="140"/>
      <c r="L41" s="467"/>
      <c r="M41" s="95"/>
      <c r="N41" s="95"/>
      <c r="O41" s="300" t="s">
        <v>734</v>
      </c>
      <c r="P41" s="95"/>
    </row>
    <row r="42" spans="1:16" s="96" customFormat="1" ht="42" customHeight="1">
      <c r="A42" s="106">
        <v>2</v>
      </c>
      <c r="B42" s="134" t="s">
        <v>348</v>
      </c>
      <c r="C42" s="77">
        <v>30</v>
      </c>
      <c r="D42" s="77" t="s">
        <v>341</v>
      </c>
      <c r="E42" s="135"/>
      <c r="F42" s="136">
        <f>SUM(F43)</f>
        <v>3</v>
      </c>
      <c r="G42" s="110"/>
      <c r="H42" s="142">
        <f>H43</f>
        <v>2040</v>
      </c>
      <c r="I42" s="142"/>
      <c r="J42" s="142">
        <f>J43</f>
        <v>2040</v>
      </c>
      <c r="K42" s="75"/>
      <c r="L42" s="77" t="s">
        <v>349</v>
      </c>
      <c r="M42" s="95"/>
      <c r="N42" s="95"/>
      <c r="O42" s="300" t="s">
        <v>735</v>
      </c>
      <c r="P42" s="95"/>
    </row>
    <row r="43" spans="1:16" s="96" customFormat="1" ht="24.75" customHeight="1">
      <c r="A43" s="111" t="s">
        <v>61</v>
      </c>
      <c r="B43" s="112" t="s">
        <v>345</v>
      </c>
      <c r="C43" s="77">
        <v>30</v>
      </c>
      <c r="D43" s="77" t="s">
        <v>260</v>
      </c>
      <c r="E43" s="138"/>
      <c r="F43" s="139">
        <v>3</v>
      </c>
      <c r="G43" s="100">
        <v>2018</v>
      </c>
      <c r="H43" s="143">
        <f>SUM(I43:K43)</f>
        <v>2040</v>
      </c>
      <c r="I43" s="133"/>
      <c r="J43" s="133">
        <v>2040</v>
      </c>
      <c r="K43" s="144"/>
      <c r="L43" s="77"/>
      <c r="M43" s="95"/>
      <c r="N43" s="95"/>
      <c r="O43" s="300"/>
      <c r="P43" s="95"/>
    </row>
    <row r="44" spans="1:16" s="96" customFormat="1" ht="39" customHeight="1">
      <c r="A44" s="106">
        <v>3</v>
      </c>
      <c r="B44" s="127" t="s">
        <v>350</v>
      </c>
      <c r="C44" s="77">
        <v>25</v>
      </c>
      <c r="D44" s="77" t="s">
        <v>341</v>
      </c>
      <c r="E44" s="135"/>
      <c r="F44" s="136">
        <v>3</v>
      </c>
      <c r="G44" s="110"/>
      <c r="H44" s="142">
        <f>H45</f>
        <v>2040</v>
      </c>
      <c r="I44" s="142"/>
      <c r="J44" s="142">
        <f>J45</f>
        <v>2040</v>
      </c>
      <c r="K44" s="75"/>
      <c r="L44" s="77" t="s">
        <v>349</v>
      </c>
      <c r="M44" s="95"/>
      <c r="N44" s="95"/>
      <c r="O44" s="300" t="s">
        <v>735</v>
      </c>
      <c r="P44" s="95"/>
    </row>
    <row r="45" spans="1:16" s="96" customFormat="1" ht="21.75" customHeight="1">
      <c r="A45" s="111"/>
      <c r="B45" s="112" t="s">
        <v>345</v>
      </c>
      <c r="C45" s="77">
        <v>25</v>
      </c>
      <c r="D45" s="77"/>
      <c r="E45" s="138"/>
      <c r="F45" s="139">
        <v>3</v>
      </c>
      <c r="G45" s="132" t="s">
        <v>351</v>
      </c>
      <c r="H45" s="143">
        <f>SUM(I45:K45)</f>
        <v>2040</v>
      </c>
      <c r="I45" s="133"/>
      <c r="J45" s="133">
        <v>2040</v>
      </c>
      <c r="K45" s="144"/>
      <c r="L45" s="77"/>
      <c r="M45" s="95"/>
      <c r="N45" s="95"/>
      <c r="O45" s="300"/>
      <c r="P45" s="95"/>
    </row>
    <row r="46" spans="1:16" s="96" customFormat="1" ht="27" customHeight="1">
      <c r="A46" s="106" t="s">
        <v>214</v>
      </c>
      <c r="B46" s="127" t="s">
        <v>195</v>
      </c>
      <c r="C46" s="76"/>
      <c r="D46" s="76" t="s">
        <v>336</v>
      </c>
      <c r="E46" s="109"/>
      <c r="F46" s="145"/>
      <c r="G46" s="146"/>
      <c r="H46" s="130">
        <f>H47</f>
        <v>4350</v>
      </c>
      <c r="I46" s="130">
        <f>I47</f>
        <v>4350</v>
      </c>
      <c r="J46" s="130"/>
      <c r="K46" s="130"/>
      <c r="L46" s="77"/>
      <c r="M46" s="95"/>
      <c r="N46" s="95"/>
      <c r="O46" s="300"/>
      <c r="P46" s="95"/>
    </row>
    <row r="47" spans="1:16" s="96" customFormat="1" ht="27" customHeight="1">
      <c r="A47" s="106">
        <v>1</v>
      </c>
      <c r="B47" s="127" t="s">
        <v>352</v>
      </c>
      <c r="C47" s="76"/>
      <c r="D47" s="76"/>
      <c r="E47" s="109"/>
      <c r="F47" s="145"/>
      <c r="G47" s="146"/>
      <c r="H47" s="130">
        <f>SUM(H48:H49)</f>
        <v>4350</v>
      </c>
      <c r="I47" s="130">
        <f>SUM(I48:I49)</f>
        <v>4350</v>
      </c>
      <c r="J47" s="130"/>
      <c r="K47" s="130"/>
      <c r="L47" s="77"/>
      <c r="M47" s="95"/>
      <c r="N47" s="95"/>
      <c r="O47" s="300"/>
      <c r="P47" s="95"/>
    </row>
    <row r="48" spans="1:16" s="96" customFormat="1" ht="42" customHeight="1">
      <c r="A48" s="111"/>
      <c r="B48" s="112" t="s">
        <v>353</v>
      </c>
      <c r="C48" s="76" t="s">
        <v>354</v>
      </c>
      <c r="D48" s="76" t="s">
        <v>355</v>
      </c>
      <c r="E48" s="98"/>
      <c r="F48" s="147">
        <v>11</v>
      </c>
      <c r="G48" s="100">
        <v>2018</v>
      </c>
      <c r="H48" s="133">
        <f>SUM(I48:K48)</f>
        <v>3000</v>
      </c>
      <c r="I48" s="133">
        <v>3000</v>
      </c>
      <c r="J48" s="133"/>
      <c r="K48" s="140"/>
      <c r="L48" s="77" t="s">
        <v>356</v>
      </c>
      <c r="M48" s="95"/>
      <c r="N48" s="95"/>
      <c r="O48" s="300" t="s">
        <v>736</v>
      </c>
      <c r="P48" s="461" t="s">
        <v>357</v>
      </c>
    </row>
    <row r="49" spans="1:16" s="96" customFormat="1" ht="41.25" customHeight="1">
      <c r="A49" s="111"/>
      <c r="B49" s="112" t="s">
        <v>358</v>
      </c>
      <c r="C49" s="111" t="s">
        <v>359</v>
      </c>
      <c r="D49" s="76" t="s">
        <v>355</v>
      </c>
      <c r="E49" s="98"/>
      <c r="F49" s="147">
        <v>2</v>
      </c>
      <c r="G49" s="100">
        <v>2018</v>
      </c>
      <c r="H49" s="133">
        <f>SUM(I49:K49)</f>
        <v>1350</v>
      </c>
      <c r="I49" s="133">
        <v>1350</v>
      </c>
      <c r="J49" s="133"/>
      <c r="K49" s="140"/>
      <c r="L49" s="77"/>
      <c r="M49" s="95"/>
      <c r="N49" s="95"/>
      <c r="O49" s="300" t="s">
        <v>343</v>
      </c>
      <c r="P49" s="461"/>
    </row>
    <row r="50" spans="1:16" s="96" customFormat="1" ht="28.5">
      <c r="A50" s="106" t="s">
        <v>226</v>
      </c>
      <c r="B50" s="127" t="s">
        <v>301</v>
      </c>
      <c r="C50" s="148"/>
      <c r="D50" s="71"/>
      <c r="E50" s="109"/>
      <c r="F50" s="73"/>
      <c r="G50" s="72"/>
      <c r="H50" s="142">
        <f>SUM(H51:H51)</f>
        <v>300</v>
      </c>
      <c r="I50" s="142">
        <f>SUM(I51:I51)</f>
        <v>300</v>
      </c>
      <c r="J50" s="78">
        <f>SUM(J51:J51)</f>
        <v>0</v>
      </c>
      <c r="K50" s="78">
        <f>SUM(K51:K51)</f>
        <v>0</v>
      </c>
      <c r="L50" s="77"/>
      <c r="M50" s="95"/>
      <c r="N50" s="95"/>
      <c r="O50" s="300"/>
      <c r="P50" s="95"/>
    </row>
    <row r="51" spans="1:16" s="96" customFormat="1" ht="45">
      <c r="A51" s="111"/>
      <c r="B51" s="112" t="s">
        <v>360</v>
      </c>
      <c r="C51" s="114" t="s">
        <v>308</v>
      </c>
      <c r="D51" s="77" t="s">
        <v>336</v>
      </c>
      <c r="E51" s="77"/>
      <c r="F51" s="77">
        <v>1</v>
      </c>
      <c r="G51" s="149">
        <v>2018</v>
      </c>
      <c r="H51" s="150">
        <f>SUM(I51:K51)</f>
        <v>300</v>
      </c>
      <c r="I51" s="150">
        <v>300</v>
      </c>
      <c r="J51" s="150"/>
      <c r="K51" s="151"/>
      <c r="L51" s="77"/>
      <c r="M51" s="95"/>
      <c r="N51" s="95"/>
      <c r="O51" s="300" t="s">
        <v>737</v>
      </c>
      <c r="P51" s="65" t="s">
        <v>361</v>
      </c>
    </row>
    <row r="52" spans="1:16" s="96" customFormat="1" ht="45">
      <c r="A52" s="111"/>
      <c r="B52" s="112" t="s">
        <v>310</v>
      </c>
      <c r="C52" s="114" t="s">
        <v>362</v>
      </c>
      <c r="D52" s="114"/>
      <c r="E52" s="119"/>
      <c r="F52" s="123"/>
      <c r="G52" s="124"/>
      <c r="H52" s="125"/>
      <c r="I52" s="101"/>
      <c r="J52" s="126"/>
      <c r="K52" s="126"/>
      <c r="L52" s="77"/>
      <c r="M52" s="95"/>
      <c r="N52" s="95"/>
      <c r="O52" s="300" t="s">
        <v>363</v>
      </c>
      <c r="P52" s="95"/>
    </row>
    <row r="53" spans="1:16" s="96" customFormat="1" ht="30">
      <c r="A53" s="111"/>
      <c r="B53" s="112" t="s">
        <v>314</v>
      </c>
      <c r="C53" s="114" t="s">
        <v>364</v>
      </c>
      <c r="D53" s="114"/>
      <c r="E53" s="119"/>
      <c r="F53" s="123"/>
      <c r="G53" s="124"/>
      <c r="H53" s="125"/>
      <c r="I53" s="101"/>
      <c r="J53" s="126"/>
      <c r="K53" s="126"/>
      <c r="L53" s="77"/>
      <c r="M53" s="95"/>
      <c r="N53" s="95"/>
      <c r="O53" s="300" t="s">
        <v>365</v>
      </c>
      <c r="P53" s="95"/>
    </row>
    <row r="54" spans="1:16" s="96" customFormat="1" ht="27" customHeight="1">
      <c r="A54" s="106" t="s">
        <v>224</v>
      </c>
      <c r="B54" s="127" t="s">
        <v>205</v>
      </c>
      <c r="C54" s="108"/>
      <c r="D54" s="73"/>
      <c r="E54" s="109"/>
      <c r="F54" s="73"/>
      <c r="G54" s="72"/>
      <c r="H54" s="142">
        <f>H55</f>
        <v>600</v>
      </c>
      <c r="I54" s="78">
        <f>I55</f>
        <v>0</v>
      </c>
      <c r="J54" s="78">
        <f>J55</f>
        <v>0</v>
      </c>
      <c r="K54" s="142">
        <f>K55</f>
        <v>600</v>
      </c>
      <c r="L54" s="77"/>
      <c r="M54" s="95"/>
      <c r="N54" s="95"/>
      <c r="O54" s="300"/>
      <c r="P54" s="95"/>
    </row>
    <row r="55" spans="1:16" s="96" customFormat="1" ht="38.25" customHeight="1">
      <c r="A55" s="152">
        <v>1</v>
      </c>
      <c r="B55" s="153" t="s">
        <v>366</v>
      </c>
      <c r="C55" s="152" t="s">
        <v>367</v>
      </c>
      <c r="D55" s="123" t="s">
        <v>336</v>
      </c>
      <c r="E55" s="98"/>
      <c r="F55" s="123">
        <v>1</v>
      </c>
      <c r="G55" s="100">
        <v>2018</v>
      </c>
      <c r="H55" s="143">
        <f>SUM(I55:K55)</f>
        <v>600</v>
      </c>
      <c r="I55" s="150"/>
      <c r="J55" s="150"/>
      <c r="K55" s="150">
        <v>600</v>
      </c>
      <c r="L55" s="77"/>
      <c r="M55" s="95"/>
      <c r="N55" s="95"/>
      <c r="O55" s="300" t="s">
        <v>343</v>
      </c>
      <c r="P55" s="95"/>
    </row>
    <row r="56" spans="1:16" s="96" customFormat="1" ht="27" customHeight="1">
      <c r="A56" s="152">
        <v>2</v>
      </c>
      <c r="B56" s="153" t="s">
        <v>297</v>
      </c>
      <c r="C56" s="152"/>
      <c r="D56" s="123" t="s">
        <v>368</v>
      </c>
      <c r="E56" s="123"/>
      <c r="F56" s="123">
        <v>1</v>
      </c>
      <c r="G56" s="100"/>
      <c r="H56" s="142"/>
      <c r="I56" s="75"/>
      <c r="J56" s="142"/>
      <c r="K56" s="75"/>
      <c r="L56" s="77"/>
      <c r="M56" s="95"/>
      <c r="N56" s="95"/>
      <c r="O56" s="300" t="s">
        <v>343</v>
      </c>
      <c r="P56" s="95"/>
    </row>
    <row r="57" spans="1:16" s="96" customFormat="1" ht="165">
      <c r="A57" s="154" t="s">
        <v>215</v>
      </c>
      <c r="B57" s="155" t="s">
        <v>369</v>
      </c>
      <c r="C57" s="152" t="s">
        <v>370</v>
      </c>
      <c r="D57" s="123"/>
      <c r="E57" s="123"/>
      <c r="F57" s="123"/>
      <c r="G57" s="100"/>
      <c r="H57" s="142"/>
      <c r="I57" s="75"/>
      <c r="J57" s="142"/>
      <c r="K57" s="75"/>
      <c r="L57" s="77" t="s">
        <v>371</v>
      </c>
      <c r="M57" s="95"/>
      <c r="N57" s="95"/>
      <c r="O57" s="300" t="s">
        <v>372</v>
      </c>
      <c r="P57" s="65" t="s">
        <v>373</v>
      </c>
    </row>
    <row r="58" spans="1:16" s="96" customFormat="1" ht="27" customHeight="1">
      <c r="A58" s="154" t="s">
        <v>218</v>
      </c>
      <c r="B58" s="155" t="s">
        <v>199</v>
      </c>
      <c r="C58" s="154"/>
      <c r="D58" s="73"/>
      <c r="E58" s="73"/>
      <c r="F58" s="73"/>
      <c r="G58" s="72"/>
      <c r="H58" s="142"/>
      <c r="I58" s="75"/>
      <c r="J58" s="142"/>
      <c r="K58" s="75"/>
      <c r="L58" s="77"/>
      <c r="M58" s="95"/>
      <c r="N58" s="95"/>
      <c r="O58" s="300"/>
      <c r="P58" s="95"/>
    </row>
    <row r="59" spans="1:16" s="96" customFormat="1" ht="27" customHeight="1">
      <c r="A59" s="152"/>
      <c r="B59" s="153" t="s">
        <v>374</v>
      </c>
      <c r="C59" s="152" t="s">
        <v>375</v>
      </c>
      <c r="D59" s="123"/>
      <c r="E59" s="123"/>
      <c r="F59" s="123"/>
      <c r="G59" s="100"/>
      <c r="H59" s="142"/>
      <c r="I59" s="75"/>
      <c r="J59" s="142"/>
      <c r="K59" s="75"/>
      <c r="L59" s="77"/>
      <c r="M59" s="95"/>
      <c r="N59" s="95"/>
      <c r="O59" s="301" t="s">
        <v>738</v>
      </c>
      <c r="P59" s="95"/>
    </row>
    <row r="60" spans="1:16" s="96" customFormat="1" ht="30">
      <c r="A60" s="152"/>
      <c r="B60" s="153" t="s">
        <v>376</v>
      </c>
      <c r="C60" s="152" t="s">
        <v>377</v>
      </c>
      <c r="D60" s="123"/>
      <c r="E60" s="123"/>
      <c r="F60" s="123"/>
      <c r="G60" s="100"/>
      <c r="H60" s="142"/>
      <c r="I60" s="75"/>
      <c r="J60" s="142"/>
      <c r="K60" s="75"/>
      <c r="L60" s="77"/>
      <c r="M60" s="95"/>
      <c r="N60" s="95"/>
      <c r="O60" s="302" t="s">
        <v>739</v>
      </c>
      <c r="P60" s="95"/>
    </row>
    <row r="61" spans="1:16" ht="45">
      <c r="A61" s="106" t="s">
        <v>318</v>
      </c>
      <c r="B61" s="127" t="s">
        <v>319</v>
      </c>
      <c r="C61" s="114" t="s">
        <v>378</v>
      </c>
      <c r="D61" s="114"/>
      <c r="E61" s="119"/>
      <c r="F61" s="123"/>
      <c r="G61" s="124"/>
      <c r="H61" s="125"/>
      <c r="I61" s="101"/>
      <c r="J61" s="126"/>
      <c r="K61" s="126"/>
      <c r="L61" s="77"/>
      <c r="M61" s="65"/>
      <c r="N61" s="65"/>
      <c r="O61" s="303" t="s">
        <v>740</v>
      </c>
      <c r="P61" s="65"/>
    </row>
    <row r="62" spans="1:16" ht="30">
      <c r="A62" s="106" t="s">
        <v>322</v>
      </c>
      <c r="B62" s="127" t="s">
        <v>323</v>
      </c>
      <c r="C62" s="114" t="s">
        <v>379</v>
      </c>
      <c r="D62" s="114"/>
      <c r="E62" s="119"/>
      <c r="F62" s="123"/>
      <c r="G62" s="124"/>
      <c r="H62" s="125"/>
      <c r="I62" s="101"/>
      <c r="J62" s="126"/>
      <c r="K62" s="126"/>
      <c r="L62" s="77"/>
      <c r="M62" s="65"/>
      <c r="N62" s="65"/>
      <c r="O62" s="303" t="s">
        <v>741</v>
      </c>
      <c r="P62" s="65"/>
    </row>
    <row r="63" spans="1:16" s="96" customFormat="1" ht="30">
      <c r="A63" s="154" t="s">
        <v>222</v>
      </c>
      <c r="B63" s="155" t="s">
        <v>327</v>
      </c>
      <c r="C63" s="152" t="s">
        <v>380</v>
      </c>
      <c r="D63" s="123"/>
      <c r="E63" s="123"/>
      <c r="F63" s="123"/>
      <c r="G63" s="100"/>
      <c r="H63" s="142"/>
      <c r="I63" s="75"/>
      <c r="J63" s="142"/>
      <c r="K63" s="75"/>
      <c r="L63" s="77"/>
      <c r="M63" s="95"/>
      <c r="N63" s="95"/>
      <c r="O63" s="354" t="s">
        <v>742</v>
      </c>
      <c r="P63" s="95"/>
    </row>
    <row r="64" spans="1:16" s="96" customFormat="1" ht="21.75" customHeight="1">
      <c r="A64" s="106" t="s">
        <v>381</v>
      </c>
      <c r="B64" s="127" t="s">
        <v>382</v>
      </c>
      <c r="C64" s="106"/>
      <c r="D64" s="127"/>
      <c r="E64" s="106"/>
      <c r="F64" s="127"/>
      <c r="G64" s="156"/>
      <c r="H64" s="157">
        <f>H65+H82+H84+H80+H77</f>
        <v>23964.333333333336</v>
      </c>
      <c r="I64" s="157">
        <f>I65+I82+I84+I80+I77</f>
        <v>21018</v>
      </c>
      <c r="J64" s="157">
        <f>J65+J82+J84+J80+J77</f>
        <v>0</v>
      </c>
      <c r="K64" s="157">
        <f>K65+K82+K84+K80+K77</f>
        <v>2946.3333333333335</v>
      </c>
      <c r="L64" s="111"/>
      <c r="M64" s="158"/>
      <c r="N64" s="159"/>
      <c r="O64" s="355"/>
      <c r="P64" s="95"/>
    </row>
    <row r="65" spans="1:16" ht="15">
      <c r="A65" s="80" t="s">
        <v>211</v>
      </c>
      <c r="B65" s="81" t="s">
        <v>192</v>
      </c>
      <c r="C65" s="76"/>
      <c r="D65" s="160"/>
      <c r="E65" s="161"/>
      <c r="F65" s="161"/>
      <c r="G65" s="72"/>
      <c r="H65" s="162">
        <f>H66+H70+H73</f>
        <v>12599.333333333334</v>
      </c>
      <c r="I65" s="162">
        <f>I66+I70+I73</f>
        <v>11007</v>
      </c>
      <c r="J65" s="78">
        <f>J66+J70+J73</f>
        <v>0</v>
      </c>
      <c r="K65" s="162">
        <f>K66+K70+K73</f>
        <v>1592.3333333333335</v>
      </c>
      <c r="L65" s="77"/>
      <c r="M65" s="163"/>
      <c r="N65" s="164"/>
      <c r="O65" s="355"/>
      <c r="P65" s="65"/>
    </row>
    <row r="66" spans="1:16" s="169" customFormat="1" ht="15">
      <c r="A66" s="88" t="s">
        <v>72</v>
      </c>
      <c r="B66" s="89" t="s">
        <v>265</v>
      </c>
      <c r="C66" s="90"/>
      <c r="D66" s="90"/>
      <c r="E66" s="91"/>
      <c r="F66" s="91"/>
      <c r="G66" s="103"/>
      <c r="H66" s="165">
        <f>SUM(H67:H69)</f>
        <v>2199.3333333333335</v>
      </c>
      <c r="I66" s="165">
        <f>SUM(I67:I69)</f>
        <v>1012</v>
      </c>
      <c r="J66" s="78">
        <f>SUM(J67:J69)</f>
        <v>0</v>
      </c>
      <c r="K66" s="165">
        <f>SUM(K67:K69)</f>
        <v>1187.3333333333335</v>
      </c>
      <c r="L66" s="86"/>
      <c r="M66" s="166"/>
      <c r="N66" s="167"/>
      <c r="O66" s="356"/>
      <c r="P66" s="168"/>
    </row>
    <row r="67" spans="1:16" ht="30">
      <c r="A67" s="170"/>
      <c r="B67" s="171" t="s">
        <v>383</v>
      </c>
      <c r="C67" s="76" t="s">
        <v>384</v>
      </c>
      <c r="D67" s="76" t="s">
        <v>278</v>
      </c>
      <c r="E67" s="79">
        <v>1.7</v>
      </c>
      <c r="F67" s="172"/>
      <c r="G67" s="100">
        <v>2018</v>
      </c>
      <c r="H67" s="143">
        <f>SUM(I67:K67)</f>
        <v>871.3333333333334</v>
      </c>
      <c r="I67" s="143">
        <f>230*E67</f>
        <v>391</v>
      </c>
      <c r="J67" s="143"/>
      <c r="K67" s="143">
        <f>I67/0.75*0.25+350</f>
        <v>480.33333333333337</v>
      </c>
      <c r="L67" s="77" t="s">
        <v>268</v>
      </c>
      <c r="M67" s="163"/>
      <c r="N67" s="164"/>
      <c r="O67" s="357" t="s">
        <v>743</v>
      </c>
      <c r="P67" s="65"/>
    </row>
    <row r="68" spans="1:16" ht="15">
      <c r="A68" s="173"/>
      <c r="B68" s="97" t="s">
        <v>385</v>
      </c>
      <c r="C68" s="76" t="s">
        <v>384</v>
      </c>
      <c r="D68" s="76" t="s">
        <v>278</v>
      </c>
      <c r="E68" s="76">
        <v>1.8</v>
      </c>
      <c r="F68" s="131"/>
      <c r="G68" s="100">
        <v>2018</v>
      </c>
      <c r="H68" s="143">
        <f>SUM(I68:K68)</f>
        <v>952</v>
      </c>
      <c r="I68" s="143">
        <f>230*E68</f>
        <v>414</v>
      </c>
      <c r="J68" s="143"/>
      <c r="K68" s="143">
        <f>I68/0.75*0.25+400</f>
        <v>538</v>
      </c>
      <c r="L68" s="77" t="s">
        <v>268</v>
      </c>
      <c r="M68" s="163"/>
      <c r="N68" s="164"/>
      <c r="O68" s="357" t="s">
        <v>744</v>
      </c>
      <c r="P68" s="65"/>
    </row>
    <row r="69" spans="1:16" ht="30">
      <c r="A69" s="173"/>
      <c r="B69" s="97" t="s">
        <v>386</v>
      </c>
      <c r="C69" s="76" t="s">
        <v>384</v>
      </c>
      <c r="D69" s="76" t="s">
        <v>278</v>
      </c>
      <c r="E69" s="76">
        <v>0.9</v>
      </c>
      <c r="F69" s="131"/>
      <c r="G69" s="100">
        <v>2018</v>
      </c>
      <c r="H69" s="143">
        <f>SUM(I69:K69)</f>
        <v>376</v>
      </c>
      <c r="I69" s="143">
        <f>230*E69</f>
        <v>207</v>
      </c>
      <c r="J69" s="143"/>
      <c r="K69" s="143">
        <f>I69/0.75*0.25+100</f>
        <v>169</v>
      </c>
      <c r="L69" s="77" t="s">
        <v>268</v>
      </c>
      <c r="M69" s="163"/>
      <c r="N69" s="164"/>
      <c r="O69" s="357" t="s">
        <v>745</v>
      </c>
      <c r="P69" s="65"/>
    </row>
    <row r="70" spans="1:16" s="169" customFormat="1" ht="15">
      <c r="A70" s="88" t="s">
        <v>387</v>
      </c>
      <c r="B70" s="89" t="s">
        <v>388</v>
      </c>
      <c r="C70" s="90"/>
      <c r="D70" s="76"/>
      <c r="E70" s="91"/>
      <c r="F70" s="174"/>
      <c r="G70" s="103"/>
      <c r="H70" s="165">
        <f>SUM(H71:H72)</f>
        <v>900</v>
      </c>
      <c r="I70" s="165">
        <f>SUM(I71:I72)</f>
        <v>495</v>
      </c>
      <c r="J70" s="78">
        <f>SUM(J71:J72)</f>
        <v>0</v>
      </c>
      <c r="K70" s="165">
        <f>SUM(K71:K72)</f>
        <v>405</v>
      </c>
      <c r="L70" s="86"/>
      <c r="M70" s="166"/>
      <c r="N70" s="167"/>
      <c r="O70" s="356"/>
      <c r="P70" s="168"/>
    </row>
    <row r="71" spans="1:16" ht="30">
      <c r="A71" s="170"/>
      <c r="B71" s="97" t="s">
        <v>389</v>
      </c>
      <c r="C71" s="98" t="s">
        <v>390</v>
      </c>
      <c r="D71" s="76" t="s">
        <v>278</v>
      </c>
      <c r="E71" s="76">
        <v>0.5</v>
      </c>
      <c r="F71" s="175"/>
      <c r="G71" s="100">
        <v>2018</v>
      </c>
      <c r="H71" s="176">
        <f>SUM(I71:K71)</f>
        <v>491.6666666666667</v>
      </c>
      <c r="I71" s="176">
        <f>550*E71</f>
        <v>275</v>
      </c>
      <c r="J71" s="176"/>
      <c r="K71" s="176">
        <f>I71/0.75*0.25+125</f>
        <v>216.66666666666669</v>
      </c>
      <c r="L71" s="77" t="s">
        <v>274</v>
      </c>
      <c r="M71" s="163"/>
      <c r="N71" s="164"/>
      <c r="O71" s="357" t="s">
        <v>746</v>
      </c>
      <c r="P71" s="65"/>
    </row>
    <row r="72" spans="1:16" ht="30">
      <c r="A72" s="104"/>
      <c r="B72" s="97" t="s">
        <v>392</v>
      </c>
      <c r="C72" s="76" t="s">
        <v>390</v>
      </c>
      <c r="D72" s="76" t="s">
        <v>278</v>
      </c>
      <c r="E72" s="76">
        <v>0.4</v>
      </c>
      <c r="F72" s="131"/>
      <c r="G72" s="100">
        <v>2018</v>
      </c>
      <c r="H72" s="176">
        <f>SUM(I72:K72)</f>
        <v>408.3333333333333</v>
      </c>
      <c r="I72" s="176">
        <f>550*E72</f>
        <v>220</v>
      </c>
      <c r="J72" s="143"/>
      <c r="K72" s="176">
        <f>I72/0.75*0.25+115</f>
        <v>188.33333333333331</v>
      </c>
      <c r="L72" s="77" t="s">
        <v>274</v>
      </c>
      <c r="M72" s="163"/>
      <c r="N72" s="164"/>
      <c r="O72" s="358" t="s">
        <v>747</v>
      </c>
      <c r="P72" s="65"/>
    </row>
    <row r="73" spans="1:16" s="169" customFormat="1" ht="15">
      <c r="A73" s="88" t="s">
        <v>393</v>
      </c>
      <c r="B73" s="89" t="s">
        <v>394</v>
      </c>
      <c r="C73" s="90"/>
      <c r="D73" s="76"/>
      <c r="E73" s="91"/>
      <c r="F73" s="174"/>
      <c r="G73" s="103"/>
      <c r="H73" s="165">
        <f>SUM(H74:H76)</f>
        <v>9500</v>
      </c>
      <c r="I73" s="165">
        <f>SUM(I74:I76)</f>
        <v>9500</v>
      </c>
      <c r="J73" s="78">
        <f>SUM(J74:J76)</f>
        <v>0</v>
      </c>
      <c r="K73" s="78">
        <f>SUM(K74:K76)</f>
        <v>0</v>
      </c>
      <c r="L73" s="86"/>
      <c r="M73" s="166"/>
      <c r="N73" s="167"/>
      <c r="O73" s="356"/>
      <c r="P73" s="168"/>
    </row>
    <row r="74" spans="1:16" ht="30">
      <c r="A74" s="104">
        <v>1</v>
      </c>
      <c r="B74" s="97" t="s">
        <v>395</v>
      </c>
      <c r="C74" s="76" t="s">
        <v>396</v>
      </c>
      <c r="D74" s="76" t="s">
        <v>397</v>
      </c>
      <c r="E74" s="98"/>
      <c r="F74" s="131">
        <v>15</v>
      </c>
      <c r="G74" s="100">
        <v>2018</v>
      </c>
      <c r="H74" s="143">
        <v>3500</v>
      </c>
      <c r="I74" s="143">
        <v>3500</v>
      </c>
      <c r="J74" s="143"/>
      <c r="K74" s="143"/>
      <c r="L74" s="77"/>
      <c r="M74" s="163"/>
      <c r="N74" s="164"/>
      <c r="O74" s="357" t="s">
        <v>748</v>
      </c>
      <c r="P74" s="65"/>
    </row>
    <row r="75" spans="1:16" ht="30">
      <c r="A75" s="104">
        <v>2</v>
      </c>
      <c r="B75" s="97" t="s">
        <v>398</v>
      </c>
      <c r="C75" s="76" t="s">
        <v>396</v>
      </c>
      <c r="D75" s="76" t="s">
        <v>397</v>
      </c>
      <c r="E75" s="98"/>
      <c r="F75" s="131">
        <v>12</v>
      </c>
      <c r="G75" s="100">
        <v>2018</v>
      </c>
      <c r="H75" s="143">
        <v>3000</v>
      </c>
      <c r="I75" s="143">
        <v>3000</v>
      </c>
      <c r="J75" s="143"/>
      <c r="K75" s="143"/>
      <c r="L75" s="77"/>
      <c r="M75" s="163"/>
      <c r="N75" s="164"/>
      <c r="O75" s="357" t="s">
        <v>748</v>
      </c>
      <c r="P75" s="65"/>
    </row>
    <row r="76" spans="1:16" ht="30">
      <c r="A76" s="104">
        <v>3</v>
      </c>
      <c r="B76" s="97" t="s">
        <v>399</v>
      </c>
      <c r="C76" s="76" t="s">
        <v>396</v>
      </c>
      <c r="D76" s="76" t="s">
        <v>397</v>
      </c>
      <c r="E76" s="98"/>
      <c r="F76" s="131">
        <v>12</v>
      </c>
      <c r="G76" s="100">
        <v>2018</v>
      </c>
      <c r="H76" s="143">
        <v>3000</v>
      </c>
      <c r="I76" s="143">
        <v>3000</v>
      </c>
      <c r="J76" s="143"/>
      <c r="K76" s="143"/>
      <c r="L76" s="77"/>
      <c r="M76" s="163"/>
      <c r="N76" s="164"/>
      <c r="O76" s="357" t="s">
        <v>748</v>
      </c>
      <c r="P76" s="65"/>
    </row>
    <row r="77" spans="1:16" s="96" customFormat="1" ht="15">
      <c r="A77" s="80" t="s">
        <v>212</v>
      </c>
      <c r="B77" s="134" t="s">
        <v>193</v>
      </c>
      <c r="C77" s="71"/>
      <c r="D77" s="71"/>
      <c r="E77" s="109"/>
      <c r="F77" s="83"/>
      <c r="G77" s="72"/>
      <c r="H77" s="142">
        <f>H78+H79</f>
        <v>5990</v>
      </c>
      <c r="I77" s="142">
        <f>I78+I79</f>
        <v>5391</v>
      </c>
      <c r="J77" s="142">
        <f>J78+J79</f>
        <v>0</v>
      </c>
      <c r="K77" s="142">
        <f>K78+K79</f>
        <v>599</v>
      </c>
      <c r="L77" s="77"/>
      <c r="M77" s="158"/>
      <c r="N77" s="159"/>
      <c r="O77" s="359"/>
      <c r="P77" s="95"/>
    </row>
    <row r="78" spans="1:16" ht="90">
      <c r="A78" s="104"/>
      <c r="B78" s="97" t="s">
        <v>400</v>
      </c>
      <c r="C78" s="76" t="s">
        <v>401</v>
      </c>
      <c r="D78" s="76" t="s">
        <v>336</v>
      </c>
      <c r="E78" s="98"/>
      <c r="F78" s="131">
        <v>1</v>
      </c>
      <c r="G78" s="100"/>
      <c r="H78" s="143">
        <f>SUM(I78:K78)</f>
        <v>3000</v>
      </c>
      <c r="I78" s="143">
        <v>2700</v>
      </c>
      <c r="J78" s="143"/>
      <c r="K78" s="143">
        <v>300</v>
      </c>
      <c r="L78" s="77"/>
      <c r="M78" s="163"/>
      <c r="N78" s="164" t="s">
        <v>402</v>
      </c>
      <c r="O78" s="357" t="s">
        <v>748</v>
      </c>
      <c r="P78" s="65"/>
    </row>
    <row r="79" spans="1:16" ht="150">
      <c r="A79" s="104"/>
      <c r="B79" s="97" t="s">
        <v>403</v>
      </c>
      <c r="C79" s="76" t="s">
        <v>404</v>
      </c>
      <c r="D79" s="76" t="s">
        <v>336</v>
      </c>
      <c r="E79" s="98"/>
      <c r="F79" s="131">
        <v>1</v>
      </c>
      <c r="G79" s="100"/>
      <c r="H79" s="143">
        <f>SUM(I79:K79)</f>
        <v>2990</v>
      </c>
      <c r="I79" s="143">
        <v>2691</v>
      </c>
      <c r="J79" s="143"/>
      <c r="K79" s="143">
        <v>299</v>
      </c>
      <c r="L79" s="77"/>
      <c r="M79" s="163"/>
      <c r="N79" s="164"/>
      <c r="O79" s="357" t="s">
        <v>748</v>
      </c>
      <c r="P79" s="65"/>
    </row>
    <row r="80" spans="1:16" ht="15">
      <c r="A80" s="80" t="s">
        <v>215</v>
      </c>
      <c r="B80" s="134" t="s">
        <v>405</v>
      </c>
      <c r="C80" s="76"/>
      <c r="D80" s="76"/>
      <c r="E80" s="98"/>
      <c r="F80" s="131"/>
      <c r="G80" s="100"/>
      <c r="H80" s="165"/>
      <c r="I80" s="165"/>
      <c r="J80" s="165"/>
      <c r="K80" s="165"/>
      <c r="L80" s="77"/>
      <c r="M80" s="163"/>
      <c r="N80" s="164"/>
      <c r="O80" s="357"/>
      <c r="P80" s="65"/>
    </row>
    <row r="81" spans="1:16" ht="15">
      <c r="A81" s="104"/>
      <c r="B81" s="97" t="s">
        <v>406</v>
      </c>
      <c r="C81" s="76"/>
      <c r="D81" s="76" t="s">
        <v>407</v>
      </c>
      <c r="E81" s="98"/>
      <c r="F81" s="131">
        <v>1</v>
      </c>
      <c r="G81" s="100">
        <v>2018</v>
      </c>
      <c r="H81" s="143"/>
      <c r="I81" s="143"/>
      <c r="J81" s="143"/>
      <c r="K81" s="143"/>
      <c r="L81" s="77"/>
      <c r="M81" s="163"/>
      <c r="N81" s="164"/>
      <c r="O81" s="357" t="s">
        <v>749</v>
      </c>
      <c r="P81" s="65"/>
    </row>
    <row r="82" spans="1:16" ht="28.5">
      <c r="A82" s="106" t="s">
        <v>224</v>
      </c>
      <c r="B82" s="127" t="s">
        <v>205</v>
      </c>
      <c r="C82" s="108"/>
      <c r="D82" s="123" t="s">
        <v>336</v>
      </c>
      <c r="E82" s="109"/>
      <c r="F82" s="73"/>
      <c r="G82" s="72"/>
      <c r="H82" s="78">
        <f>H83</f>
        <v>0</v>
      </c>
      <c r="I82" s="78">
        <f>I83</f>
        <v>0</v>
      </c>
      <c r="J82" s="78">
        <f>J83</f>
        <v>0</v>
      </c>
      <c r="K82" s="78">
        <f>K83</f>
        <v>0</v>
      </c>
      <c r="L82" s="77"/>
      <c r="M82" s="163"/>
      <c r="N82" s="164"/>
      <c r="O82" s="357"/>
      <c r="P82" s="65"/>
    </row>
    <row r="83" spans="1:16" ht="15">
      <c r="A83" s="111"/>
      <c r="B83" s="112" t="s">
        <v>408</v>
      </c>
      <c r="C83" s="114"/>
      <c r="D83" s="76" t="s">
        <v>407</v>
      </c>
      <c r="E83" s="98">
        <v>1</v>
      </c>
      <c r="F83" s="123"/>
      <c r="G83" s="100">
        <v>2018</v>
      </c>
      <c r="H83" s="150"/>
      <c r="I83" s="150"/>
      <c r="J83" s="150"/>
      <c r="K83" s="150"/>
      <c r="L83" s="77"/>
      <c r="M83" s="163"/>
      <c r="N83" s="164"/>
      <c r="O83" s="357" t="s">
        <v>749</v>
      </c>
      <c r="P83" s="65"/>
    </row>
    <row r="84" spans="1:16" ht="28.5">
      <c r="A84" s="106" t="s">
        <v>226</v>
      </c>
      <c r="B84" s="118" t="s">
        <v>301</v>
      </c>
      <c r="C84" s="71"/>
      <c r="D84" s="71"/>
      <c r="E84" s="73"/>
      <c r="F84" s="73"/>
      <c r="G84" s="72"/>
      <c r="H84" s="142">
        <f>SUM(H85:H87)</f>
        <v>5375</v>
      </c>
      <c r="I84" s="142">
        <f>SUM(I85:I87)</f>
        <v>4620</v>
      </c>
      <c r="J84" s="142">
        <f>SUM(J85:J87)</f>
        <v>0</v>
      </c>
      <c r="K84" s="142">
        <f>SUM(K85:K87)</f>
        <v>755</v>
      </c>
      <c r="L84" s="77"/>
      <c r="M84" s="163"/>
      <c r="N84" s="164"/>
      <c r="O84" s="357"/>
      <c r="P84" s="65"/>
    </row>
    <row r="85" spans="1:16" ht="41.25" customHeight="1">
      <c r="A85" s="111"/>
      <c r="B85" s="112" t="s">
        <v>409</v>
      </c>
      <c r="C85" s="114" t="s">
        <v>308</v>
      </c>
      <c r="D85" s="76"/>
      <c r="E85" s="98"/>
      <c r="F85" s="123">
        <v>1</v>
      </c>
      <c r="G85" s="100"/>
      <c r="H85" s="150">
        <f>SUM(I85:K85)</f>
        <v>575</v>
      </c>
      <c r="I85" s="150">
        <v>300</v>
      </c>
      <c r="J85" s="150"/>
      <c r="K85" s="150">
        <v>275</v>
      </c>
      <c r="L85" s="77"/>
      <c r="M85" s="163"/>
      <c r="N85" s="164"/>
      <c r="O85" s="358" t="s">
        <v>750</v>
      </c>
      <c r="P85" s="65"/>
    </row>
    <row r="86" spans="1:16" ht="144" customHeight="1">
      <c r="A86" s="111"/>
      <c r="B86" s="112" t="s">
        <v>410</v>
      </c>
      <c r="C86" s="114" t="s">
        <v>411</v>
      </c>
      <c r="D86" s="76" t="s">
        <v>336</v>
      </c>
      <c r="E86" s="98"/>
      <c r="F86" s="123">
        <v>1</v>
      </c>
      <c r="G86" s="100"/>
      <c r="H86" s="150">
        <f>SUM(I86:K86)</f>
        <v>2800</v>
      </c>
      <c r="I86" s="150">
        <v>2520</v>
      </c>
      <c r="J86" s="150"/>
      <c r="K86" s="150">
        <v>280</v>
      </c>
      <c r="L86" s="77"/>
      <c r="M86" s="163"/>
      <c r="N86" s="164" t="s">
        <v>402</v>
      </c>
      <c r="O86" s="357" t="s">
        <v>748</v>
      </c>
      <c r="P86" s="65"/>
    </row>
    <row r="87" spans="1:16" ht="149.25" customHeight="1">
      <c r="A87" s="111"/>
      <c r="B87" s="112" t="s">
        <v>412</v>
      </c>
      <c r="C87" s="114" t="s">
        <v>413</v>
      </c>
      <c r="D87" s="76" t="s">
        <v>336</v>
      </c>
      <c r="E87" s="98"/>
      <c r="F87" s="123">
        <v>1</v>
      </c>
      <c r="G87" s="100"/>
      <c r="H87" s="150">
        <f>SUM(I87:K87)</f>
        <v>2000</v>
      </c>
      <c r="I87" s="150">
        <v>1800</v>
      </c>
      <c r="J87" s="150"/>
      <c r="K87" s="150">
        <v>200</v>
      </c>
      <c r="L87" s="77"/>
      <c r="M87" s="163"/>
      <c r="N87" s="164" t="s">
        <v>402</v>
      </c>
      <c r="O87" s="357" t="s">
        <v>748</v>
      </c>
      <c r="P87" s="65"/>
    </row>
    <row r="88" spans="1:16" s="96" customFormat="1" ht="45">
      <c r="A88" s="111"/>
      <c r="B88" s="112" t="s">
        <v>310</v>
      </c>
      <c r="C88" s="114" t="s">
        <v>414</v>
      </c>
      <c r="D88" s="114"/>
      <c r="E88" s="119"/>
      <c r="F88" s="123"/>
      <c r="G88" s="124"/>
      <c r="H88" s="125"/>
      <c r="I88" s="101"/>
      <c r="J88" s="126"/>
      <c r="K88" s="126"/>
      <c r="L88" s="77"/>
      <c r="M88" s="177" t="s">
        <v>415</v>
      </c>
      <c r="N88" s="164" t="s">
        <v>416</v>
      </c>
      <c r="O88" s="360" t="s">
        <v>751</v>
      </c>
      <c r="P88" s="95"/>
    </row>
    <row r="89" spans="1:16" ht="30">
      <c r="A89" s="111"/>
      <c r="B89" s="112" t="s">
        <v>314</v>
      </c>
      <c r="C89" s="114" t="s">
        <v>417</v>
      </c>
      <c r="D89" s="114"/>
      <c r="E89" s="119"/>
      <c r="F89" s="123"/>
      <c r="G89" s="124"/>
      <c r="H89" s="125"/>
      <c r="I89" s="101"/>
      <c r="J89" s="126"/>
      <c r="K89" s="126"/>
      <c r="L89" s="77"/>
      <c r="M89" s="177" t="s">
        <v>418</v>
      </c>
      <c r="N89" s="177" t="s">
        <v>418</v>
      </c>
      <c r="O89" s="360" t="s">
        <v>752</v>
      </c>
      <c r="P89" s="65"/>
    </row>
    <row r="90" spans="1:16" ht="15">
      <c r="A90" s="106" t="s">
        <v>218</v>
      </c>
      <c r="B90" s="127" t="s">
        <v>199</v>
      </c>
      <c r="C90" s="108"/>
      <c r="D90" s="71"/>
      <c r="E90" s="109"/>
      <c r="F90" s="73"/>
      <c r="G90" s="72"/>
      <c r="H90" s="178"/>
      <c r="I90" s="178"/>
      <c r="J90" s="178"/>
      <c r="K90" s="178"/>
      <c r="L90" s="77"/>
      <c r="M90" s="177"/>
      <c r="N90" s="164"/>
      <c r="O90" s="360"/>
      <c r="P90" s="65"/>
    </row>
    <row r="91" spans="1:16" ht="30">
      <c r="A91" s="111"/>
      <c r="B91" s="112" t="s">
        <v>419</v>
      </c>
      <c r="C91" s="114" t="s">
        <v>420</v>
      </c>
      <c r="D91" s="76"/>
      <c r="E91" s="98"/>
      <c r="F91" s="123"/>
      <c r="G91" s="100"/>
      <c r="H91" s="150"/>
      <c r="I91" s="150"/>
      <c r="J91" s="150"/>
      <c r="K91" s="150"/>
      <c r="L91" s="77"/>
      <c r="M91" s="177" t="s">
        <v>421</v>
      </c>
      <c r="N91" s="164" t="s">
        <v>422</v>
      </c>
      <c r="O91" s="360" t="s">
        <v>753</v>
      </c>
      <c r="P91" s="65"/>
    </row>
    <row r="92" spans="1:16" ht="42.75" customHeight="1">
      <c r="A92" s="111"/>
      <c r="B92" s="112" t="s">
        <v>376</v>
      </c>
      <c r="C92" s="114" t="s">
        <v>423</v>
      </c>
      <c r="D92" s="76"/>
      <c r="E92" s="98"/>
      <c r="F92" s="123"/>
      <c r="G92" s="100"/>
      <c r="H92" s="150"/>
      <c r="I92" s="150"/>
      <c r="J92" s="150"/>
      <c r="K92" s="150"/>
      <c r="L92" s="77"/>
      <c r="M92" s="163"/>
      <c r="N92" s="179" t="s">
        <v>424</v>
      </c>
      <c r="O92" s="349" t="s">
        <v>754</v>
      </c>
      <c r="P92" s="65"/>
    </row>
    <row r="93" spans="1:16" ht="56.25" customHeight="1">
      <c r="A93" s="106" t="s">
        <v>318</v>
      </c>
      <c r="B93" s="127" t="s">
        <v>319</v>
      </c>
      <c r="C93" s="114" t="s">
        <v>425</v>
      </c>
      <c r="D93" s="114"/>
      <c r="E93" s="119"/>
      <c r="F93" s="123"/>
      <c r="G93" s="124"/>
      <c r="H93" s="125"/>
      <c r="I93" s="101"/>
      <c r="J93" s="126"/>
      <c r="K93" s="126"/>
      <c r="L93" s="77"/>
      <c r="M93" s="163"/>
      <c r="N93" s="179" t="s">
        <v>426</v>
      </c>
      <c r="O93" s="361" t="s">
        <v>755</v>
      </c>
      <c r="P93" s="65"/>
    </row>
    <row r="94" spans="1:16" ht="37.5" customHeight="1">
      <c r="A94" s="106" t="s">
        <v>322</v>
      </c>
      <c r="B94" s="127" t="s">
        <v>323</v>
      </c>
      <c r="C94" s="114" t="s">
        <v>427</v>
      </c>
      <c r="D94" s="114"/>
      <c r="E94" s="119"/>
      <c r="F94" s="123"/>
      <c r="G94" s="124"/>
      <c r="H94" s="125"/>
      <c r="I94" s="101"/>
      <c r="J94" s="126"/>
      <c r="K94" s="126"/>
      <c r="L94" s="77"/>
      <c r="M94" s="163"/>
      <c r="N94" s="164"/>
      <c r="O94" s="362" t="s">
        <v>756</v>
      </c>
      <c r="P94" s="65"/>
    </row>
    <row r="95" spans="1:16" s="96" customFormat="1" ht="75">
      <c r="A95" s="106" t="s">
        <v>224</v>
      </c>
      <c r="B95" s="127" t="s">
        <v>206</v>
      </c>
      <c r="C95" s="114" t="s">
        <v>428</v>
      </c>
      <c r="D95" s="76"/>
      <c r="E95" s="98"/>
      <c r="F95" s="123"/>
      <c r="G95" s="100"/>
      <c r="H95" s="150"/>
      <c r="I95" s="150"/>
      <c r="J95" s="150"/>
      <c r="K95" s="150"/>
      <c r="L95" s="77"/>
      <c r="M95" s="158"/>
      <c r="N95" s="164" t="s">
        <v>429</v>
      </c>
      <c r="O95" s="363" t="s">
        <v>757</v>
      </c>
      <c r="P95" s="95"/>
    </row>
    <row r="96" spans="1:16" s="169" customFormat="1" ht="15">
      <c r="A96" s="106" t="s">
        <v>430</v>
      </c>
      <c r="B96" s="127" t="s">
        <v>431</v>
      </c>
      <c r="C96" s="108"/>
      <c r="D96" s="71"/>
      <c r="E96" s="109"/>
      <c r="F96" s="73"/>
      <c r="G96" s="72"/>
      <c r="H96" s="178">
        <f>H98+H107+H129+H133+H137+H140</f>
        <v>55973.521428571425</v>
      </c>
      <c r="I96" s="178">
        <f>I98+I107+I129+I133+I137+I140</f>
        <v>24119</v>
      </c>
      <c r="J96" s="178">
        <f>J98+J107+J129+J133+J137+J140</f>
        <v>29469.949999999997</v>
      </c>
      <c r="K96" s="178">
        <f>K98+K107+K129+K133+K137+K140</f>
        <v>2384.5714285714284</v>
      </c>
      <c r="L96" s="77"/>
      <c r="M96" s="180"/>
      <c r="N96" s="180"/>
      <c r="O96" s="364"/>
      <c r="P96" s="168"/>
    </row>
    <row r="97" spans="1:16" s="87" customFormat="1" ht="75">
      <c r="A97" s="106" t="s">
        <v>210</v>
      </c>
      <c r="B97" s="127" t="s">
        <v>191</v>
      </c>
      <c r="C97" s="114" t="s">
        <v>432</v>
      </c>
      <c r="D97" s="76"/>
      <c r="E97" s="98"/>
      <c r="F97" s="123"/>
      <c r="G97" s="100"/>
      <c r="H97" s="150"/>
      <c r="I97" s="150"/>
      <c r="J97" s="150"/>
      <c r="K97" s="150"/>
      <c r="L97" s="77"/>
      <c r="M97" s="86"/>
      <c r="N97" s="86"/>
      <c r="O97" s="365" t="s">
        <v>758</v>
      </c>
      <c r="P97" s="85"/>
    </row>
    <row r="98" spans="1:16" ht="15">
      <c r="A98" s="181" t="s">
        <v>211</v>
      </c>
      <c r="B98" s="182" t="s">
        <v>433</v>
      </c>
      <c r="C98" s="183"/>
      <c r="D98" s="77"/>
      <c r="E98" s="77"/>
      <c r="F98" s="77"/>
      <c r="G98" s="184"/>
      <c r="H98" s="185">
        <f>H99+H102</f>
        <v>16594.571428571428</v>
      </c>
      <c r="I98" s="185">
        <f>I99+I102</f>
        <v>15310</v>
      </c>
      <c r="J98" s="185">
        <f>J99+J102</f>
        <v>0</v>
      </c>
      <c r="K98" s="185">
        <f>K99+K102</f>
        <v>1284.5714285714287</v>
      </c>
      <c r="L98" s="77"/>
      <c r="M98" s="77"/>
      <c r="N98" s="77"/>
      <c r="O98" s="304"/>
      <c r="P98" s="65"/>
    </row>
    <row r="99" spans="1:16" ht="15">
      <c r="A99" s="186" t="s">
        <v>256</v>
      </c>
      <c r="B99" s="187" t="s">
        <v>434</v>
      </c>
      <c r="C99" s="188"/>
      <c r="D99" s="180"/>
      <c r="E99" s="180"/>
      <c r="F99" s="180"/>
      <c r="G99" s="189"/>
      <c r="H99" s="190">
        <f>SUM(H100:H101)</f>
        <v>15128.571428571428</v>
      </c>
      <c r="I99" s="190">
        <f>SUM(I100:I101)</f>
        <v>14100</v>
      </c>
      <c r="J99" s="190">
        <f>SUM(J100:J101)</f>
        <v>0</v>
      </c>
      <c r="K99" s="190">
        <f>SUM(K100:K101)</f>
        <v>1028.5714285714287</v>
      </c>
      <c r="L99" s="86"/>
      <c r="M99" s="77"/>
      <c r="N99" s="77"/>
      <c r="O99" s="304"/>
      <c r="P99" s="65"/>
    </row>
    <row r="100" spans="1:16" s="87" customFormat="1" ht="45">
      <c r="A100" s="191" t="s">
        <v>435</v>
      </c>
      <c r="B100" s="192" t="s">
        <v>436</v>
      </c>
      <c r="C100" s="193" t="s">
        <v>5</v>
      </c>
      <c r="D100" s="77" t="s">
        <v>278</v>
      </c>
      <c r="E100" s="77">
        <v>4</v>
      </c>
      <c r="F100" s="77"/>
      <c r="G100" s="184"/>
      <c r="H100" s="194">
        <f>SUM(I100:K100)</f>
        <v>3428.5714285714284</v>
      </c>
      <c r="I100" s="143">
        <v>2400</v>
      </c>
      <c r="J100" s="194"/>
      <c r="K100" s="194">
        <v>1028.5714285714287</v>
      </c>
      <c r="L100" s="77" t="s">
        <v>437</v>
      </c>
      <c r="M100" s="77" t="s">
        <v>438</v>
      </c>
      <c r="N100" s="77" t="s">
        <v>439</v>
      </c>
      <c r="O100" s="365" t="s">
        <v>759</v>
      </c>
      <c r="P100" s="85"/>
    </row>
    <row r="101" spans="1:16" ht="15">
      <c r="A101" s="191" t="s">
        <v>435</v>
      </c>
      <c r="B101" s="192" t="s">
        <v>440</v>
      </c>
      <c r="C101" s="193" t="s">
        <v>441</v>
      </c>
      <c r="D101" s="77" t="s">
        <v>278</v>
      </c>
      <c r="E101" s="77">
        <v>6.2</v>
      </c>
      <c r="F101" s="77"/>
      <c r="G101" s="184"/>
      <c r="H101" s="194">
        <f>SUM(I101:K101)</f>
        <v>11700</v>
      </c>
      <c r="I101" s="194">
        <v>11700</v>
      </c>
      <c r="J101" s="194"/>
      <c r="K101" s="194"/>
      <c r="L101" s="193"/>
      <c r="M101" s="77"/>
      <c r="N101" s="77"/>
      <c r="O101" s="349" t="s">
        <v>343</v>
      </c>
      <c r="P101" s="65"/>
    </row>
    <row r="102" spans="1:16" ht="15">
      <c r="A102" s="186" t="s">
        <v>430</v>
      </c>
      <c r="B102" s="187" t="s">
        <v>388</v>
      </c>
      <c r="C102" s="195"/>
      <c r="D102" s="86"/>
      <c r="E102" s="86"/>
      <c r="F102" s="86"/>
      <c r="G102" s="196"/>
      <c r="H102" s="190">
        <f>SUM(H103:H104)</f>
        <v>1466</v>
      </c>
      <c r="I102" s="190">
        <f>SUM(I103:I104)</f>
        <v>1210</v>
      </c>
      <c r="J102" s="190">
        <f>SUM(J103:J104)</f>
        <v>0</v>
      </c>
      <c r="K102" s="190">
        <f>SUM(K103:K104)</f>
        <v>256</v>
      </c>
      <c r="L102" s="86"/>
      <c r="M102" s="77"/>
      <c r="N102" s="77"/>
      <c r="O102" s="304"/>
      <c r="P102" s="65"/>
    </row>
    <row r="103" spans="1:16" s="96" customFormat="1" ht="15">
      <c r="A103" s="191" t="s">
        <v>435</v>
      </c>
      <c r="B103" s="197" t="s">
        <v>442</v>
      </c>
      <c r="C103" s="193" t="s">
        <v>443</v>
      </c>
      <c r="D103" s="77" t="s">
        <v>278</v>
      </c>
      <c r="E103" s="77">
        <v>1.2</v>
      </c>
      <c r="F103" s="77"/>
      <c r="G103" s="184"/>
      <c r="H103" s="194">
        <f>SUM(I103:K103)</f>
        <v>792</v>
      </c>
      <c r="I103" s="194">
        <v>660</v>
      </c>
      <c r="J103" s="185"/>
      <c r="K103" s="194">
        <v>132</v>
      </c>
      <c r="L103" s="77" t="s">
        <v>274</v>
      </c>
      <c r="M103" s="64"/>
      <c r="N103" s="64"/>
      <c r="O103" s="349" t="s">
        <v>343</v>
      </c>
      <c r="P103" s="95"/>
    </row>
    <row r="104" spans="1:16" s="96" customFormat="1" ht="47.25" customHeight="1">
      <c r="A104" s="191" t="s">
        <v>435</v>
      </c>
      <c r="B104" s="392" t="s">
        <v>444</v>
      </c>
      <c r="C104" s="193" t="s">
        <v>443</v>
      </c>
      <c r="D104" s="77" t="s">
        <v>278</v>
      </c>
      <c r="E104" s="77">
        <v>1</v>
      </c>
      <c r="F104" s="77"/>
      <c r="G104" s="184"/>
      <c r="H104" s="194">
        <f>SUM(I104:K104)</f>
        <v>674</v>
      </c>
      <c r="I104" s="194">
        <v>550</v>
      </c>
      <c r="J104" s="185"/>
      <c r="K104" s="194">
        <v>124</v>
      </c>
      <c r="L104" s="77" t="s">
        <v>274</v>
      </c>
      <c r="M104" s="64"/>
      <c r="N104" s="77" t="s">
        <v>445</v>
      </c>
      <c r="O104" s="304" t="s">
        <v>760</v>
      </c>
      <c r="P104" s="95"/>
    </row>
    <row r="105" spans="1:16" s="96" customFormat="1" ht="20.25" customHeight="1">
      <c r="A105" s="181" t="s">
        <v>446</v>
      </c>
      <c r="B105" s="393" t="s">
        <v>447</v>
      </c>
      <c r="C105" s="206"/>
      <c r="D105" s="64"/>
      <c r="E105" s="64"/>
      <c r="F105" s="64"/>
      <c r="G105" s="198"/>
      <c r="H105" s="185"/>
      <c r="I105" s="185"/>
      <c r="J105" s="185"/>
      <c r="K105" s="185"/>
      <c r="L105" s="64"/>
      <c r="M105" s="64"/>
      <c r="N105" s="64"/>
      <c r="O105" s="366"/>
      <c r="P105" s="95"/>
    </row>
    <row r="106" spans="1:16" s="96" customFormat="1" ht="33" customHeight="1">
      <c r="A106" s="181"/>
      <c r="B106" s="392" t="s">
        <v>448</v>
      </c>
      <c r="C106" s="193" t="s">
        <v>449</v>
      </c>
      <c r="D106" s="77" t="s">
        <v>278</v>
      </c>
      <c r="E106" s="77">
        <v>1.8</v>
      </c>
      <c r="F106" s="64"/>
      <c r="G106" s="198"/>
      <c r="H106" s="185"/>
      <c r="I106" s="185"/>
      <c r="J106" s="185"/>
      <c r="K106" s="185"/>
      <c r="L106" s="64"/>
      <c r="M106" s="77" t="s">
        <v>450</v>
      </c>
      <c r="N106" s="77" t="s">
        <v>450</v>
      </c>
      <c r="O106" s="349" t="s">
        <v>761</v>
      </c>
      <c r="P106" s="95"/>
    </row>
    <row r="107" spans="1:16" ht="15">
      <c r="A107" s="181" t="s">
        <v>213</v>
      </c>
      <c r="B107" s="182" t="s">
        <v>451</v>
      </c>
      <c r="C107" s="64"/>
      <c r="D107" s="64"/>
      <c r="E107" s="64"/>
      <c r="F107" s="64"/>
      <c r="G107" s="198"/>
      <c r="H107" s="78">
        <f>H109+H113+H117+H121+H125+H127</f>
        <v>29469.949999999997</v>
      </c>
      <c r="I107" s="78">
        <f>I109+I113+I117+I121+I125+I127</f>
        <v>0</v>
      </c>
      <c r="J107" s="78">
        <f>J109+J113+J117+J121+J125+J127</f>
        <v>29469.949999999997</v>
      </c>
      <c r="K107" s="78">
        <f>K109+K113+K117+K121+K125+K127</f>
        <v>0</v>
      </c>
      <c r="L107" s="77"/>
      <c r="M107" s="64"/>
      <c r="N107" s="77"/>
      <c r="O107" s="367"/>
      <c r="P107" s="65"/>
    </row>
    <row r="108" spans="1:16" ht="30">
      <c r="A108" s="191"/>
      <c r="B108" s="199" t="s">
        <v>452</v>
      </c>
      <c r="C108" s="77" t="s">
        <v>453</v>
      </c>
      <c r="D108" s="77"/>
      <c r="E108" s="77"/>
      <c r="F108" s="77"/>
      <c r="G108" s="184"/>
      <c r="H108" s="101"/>
      <c r="I108" s="101"/>
      <c r="J108" s="101"/>
      <c r="K108" s="101"/>
      <c r="L108" s="77"/>
      <c r="M108" s="77"/>
      <c r="N108" s="77"/>
      <c r="O108" s="368" t="s">
        <v>762</v>
      </c>
      <c r="P108" s="65"/>
    </row>
    <row r="109" spans="1:16" ht="15" customHeight="1">
      <c r="A109" s="181">
        <v>1</v>
      </c>
      <c r="B109" s="182" t="s">
        <v>454</v>
      </c>
      <c r="C109" s="77" t="s">
        <v>455</v>
      </c>
      <c r="D109" s="64"/>
      <c r="E109" s="64"/>
      <c r="F109" s="64"/>
      <c r="G109" s="198"/>
      <c r="H109" s="178">
        <f aca="true" t="shared" si="0" ref="H109:H128">+I109+J109+K109</f>
        <v>7126.36</v>
      </c>
      <c r="I109" s="178"/>
      <c r="J109" s="178">
        <f>SUM(J110:J112)</f>
        <v>7126.36</v>
      </c>
      <c r="K109" s="178"/>
      <c r="L109" s="467" t="s">
        <v>456</v>
      </c>
      <c r="M109" s="77"/>
      <c r="N109" s="77"/>
      <c r="O109" s="349" t="s">
        <v>343</v>
      </c>
      <c r="P109" s="65"/>
    </row>
    <row r="110" spans="1:16" ht="15">
      <c r="A110" s="111" t="s">
        <v>61</v>
      </c>
      <c r="B110" s="200" t="s">
        <v>457</v>
      </c>
      <c r="C110" s="77"/>
      <c r="D110" s="77" t="s">
        <v>278</v>
      </c>
      <c r="E110" s="77"/>
      <c r="F110" s="77">
        <v>3.124</v>
      </c>
      <c r="G110" s="184"/>
      <c r="H110" s="150">
        <f t="shared" si="0"/>
        <v>2343</v>
      </c>
      <c r="I110" s="150"/>
      <c r="J110" s="150">
        <f>+F110*750</f>
        <v>2343</v>
      </c>
      <c r="K110" s="150"/>
      <c r="L110" s="467"/>
      <c r="M110" s="77"/>
      <c r="N110" s="77"/>
      <c r="O110" s="349"/>
      <c r="P110" s="65"/>
    </row>
    <row r="111" spans="1:16" s="96" customFormat="1" ht="15">
      <c r="A111" s="111" t="s">
        <v>61</v>
      </c>
      <c r="B111" s="200" t="s">
        <v>458</v>
      </c>
      <c r="C111" s="77"/>
      <c r="D111" s="77" t="s">
        <v>278</v>
      </c>
      <c r="E111" s="77"/>
      <c r="F111" s="77">
        <v>6.152</v>
      </c>
      <c r="G111" s="184"/>
      <c r="H111" s="150">
        <f t="shared" si="0"/>
        <v>4183.36</v>
      </c>
      <c r="I111" s="150"/>
      <c r="J111" s="150">
        <f>+F111*680</f>
        <v>4183.36</v>
      </c>
      <c r="K111" s="150"/>
      <c r="L111" s="467"/>
      <c r="M111" s="77"/>
      <c r="N111" s="64"/>
      <c r="O111" s="349"/>
      <c r="P111" s="95"/>
    </row>
    <row r="112" spans="1:16" ht="15">
      <c r="A112" s="111" t="s">
        <v>61</v>
      </c>
      <c r="B112" s="200" t="s">
        <v>459</v>
      </c>
      <c r="C112" s="77" t="s">
        <v>460</v>
      </c>
      <c r="D112" s="77" t="s">
        <v>461</v>
      </c>
      <c r="E112" s="77"/>
      <c r="F112" s="77">
        <v>1</v>
      </c>
      <c r="G112" s="184"/>
      <c r="H112" s="150">
        <f t="shared" si="0"/>
        <v>600</v>
      </c>
      <c r="I112" s="150"/>
      <c r="J112" s="150">
        <f>F112*600</f>
        <v>600</v>
      </c>
      <c r="K112" s="150"/>
      <c r="L112" s="467"/>
      <c r="M112" s="77"/>
      <c r="N112" s="77"/>
      <c r="O112" s="349"/>
      <c r="P112" s="65"/>
    </row>
    <row r="113" spans="1:16" ht="15">
      <c r="A113" s="181">
        <v>2</v>
      </c>
      <c r="B113" s="201" t="s">
        <v>462</v>
      </c>
      <c r="C113" s="77" t="s">
        <v>463</v>
      </c>
      <c r="D113" s="64"/>
      <c r="E113" s="64"/>
      <c r="F113" s="64"/>
      <c r="G113" s="198"/>
      <c r="H113" s="178">
        <f t="shared" si="0"/>
        <v>7520.82</v>
      </c>
      <c r="I113" s="178"/>
      <c r="J113" s="178">
        <f>SUM(J114:J116)</f>
        <v>7520.82</v>
      </c>
      <c r="K113" s="178"/>
      <c r="L113" s="467"/>
      <c r="M113" s="64"/>
      <c r="N113" s="77"/>
      <c r="O113" s="349" t="s">
        <v>343</v>
      </c>
      <c r="P113" s="65"/>
    </row>
    <row r="114" spans="1:16" ht="15">
      <c r="A114" s="111" t="s">
        <v>61</v>
      </c>
      <c r="B114" s="200" t="s">
        <v>457</v>
      </c>
      <c r="C114" s="77"/>
      <c r="D114" s="77" t="s">
        <v>278</v>
      </c>
      <c r="E114" s="77"/>
      <c r="F114" s="77">
        <v>2.134</v>
      </c>
      <c r="G114" s="184"/>
      <c r="H114" s="150">
        <f t="shared" si="0"/>
        <v>1600.5</v>
      </c>
      <c r="I114" s="150"/>
      <c r="J114" s="150">
        <f>F114*750</f>
        <v>1600.5</v>
      </c>
      <c r="K114" s="150"/>
      <c r="L114" s="467"/>
      <c r="M114" s="77"/>
      <c r="N114" s="77"/>
      <c r="O114" s="352"/>
      <c r="P114" s="65"/>
    </row>
    <row r="115" spans="1:16" s="96" customFormat="1" ht="15">
      <c r="A115" s="111" t="s">
        <v>61</v>
      </c>
      <c r="B115" s="200" t="s">
        <v>458</v>
      </c>
      <c r="C115" s="77"/>
      <c r="D115" s="77" t="s">
        <v>278</v>
      </c>
      <c r="E115" s="77"/>
      <c r="F115" s="77">
        <v>7.824</v>
      </c>
      <c r="G115" s="184"/>
      <c r="H115" s="150">
        <f t="shared" si="0"/>
        <v>5320.32</v>
      </c>
      <c r="I115" s="150"/>
      <c r="J115" s="150">
        <f>F115*680</f>
        <v>5320.32</v>
      </c>
      <c r="K115" s="150"/>
      <c r="L115" s="467"/>
      <c r="M115" s="77"/>
      <c r="N115" s="64"/>
      <c r="O115" s="349"/>
      <c r="P115" s="95"/>
    </row>
    <row r="116" spans="1:16" ht="15">
      <c r="A116" s="111" t="s">
        <v>61</v>
      </c>
      <c r="B116" s="200" t="s">
        <v>459</v>
      </c>
      <c r="C116" s="77" t="s">
        <v>460</v>
      </c>
      <c r="D116" s="77" t="s">
        <v>461</v>
      </c>
      <c r="E116" s="77"/>
      <c r="F116" s="77">
        <v>1</v>
      </c>
      <c r="G116" s="184"/>
      <c r="H116" s="150">
        <f t="shared" si="0"/>
        <v>600</v>
      </c>
      <c r="I116" s="150"/>
      <c r="J116" s="150">
        <f>F116*600</f>
        <v>600</v>
      </c>
      <c r="K116" s="150"/>
      <c r="L116" s="467"/>
      <c r="M116" s="77"/>
      <c r="N116" s="77"/>
      <c r="O116" s="349"/>
      <c r="P116" s="65"/>
    </row>
    <row r="117" spans="1:16" ht="15">
      <c r="A117" s="181">
        <v>3</v>
      </c>
      <c r="B117" s="201" t="s">
        <v>464</v>
      </c>
      <c r="C117" s="77" t="s">
        <v>465</v>
      </c>
      <c r="D117" s="64"/>
      <c r="E117" s="64"/>
      <c r="F117" s="64"/>
      <c r="G117" s="198"/>
      <c r="H117" s="178">
        <f t="shared" si="0"/>
        <v>6178.03</v>
      </c>
      <c r="I117" s="178"/>
      <c r="J117" s="178">
        <f>SUM(J118:J120)</f>
        <v>6178.03</v>
      </c>
      <c r="K117" s="178"/>
      <c r="L117" s="467"/>
      <c r="M117" s="64"/>
      <c r="N117" s="77"/>
      <c r="O117" s="349" t="s">
        <v>343</v>
      </c>
      <c r="P117" s="65"/>
    </row>
    <row r="118" spans="1:16" ht="15">
      <c r="A118" s="111" t="s">
        <v>61</v>
      </c>
      <c r="B118" s="200" t="s">
        <v>457</v>
      </c>
      <c r="C118" s="77"/>
      <c r="D118" s="77" t="s">
        <v>278</v>
      </c>
      <c r="E118" s="77"/>
      <c r="F118" s="77">
        <v>2.613</v>
      </c>
      <c r="G118" s="184"/>
      <c r="H118" s="150">
        <f t="shared" si="0"/>
        <v>1959.75</v>
      </c>
      <c r="I118" s="150"/>
      <c r="J118" s="150">
        <f>F118*750</f>
        <v>1959.75</v>
      </c>
      <c r="K118" s="150"/>
      <c r="L118" s="467"/>
      <c r="M118" s="77"/>
      <c r="N118" s="77"/>
      <c r="O118" s="352"/>
      <c r="P118" s="65"/>
    </row>
    <row r="119" spans="1:16" s="96" customFormat="1" ht="15">
      <c r="A119" s="111" t="s">
        <v>61</v>
      </c>
      <c r="B119" s="200" t="s">
        <v>458</v>
      </c>
      <c r="C119" s="77"/>
      <c r="D119" s="77" t="s">
        <v>278</v>
      </c>
      <c r="E119" s="77"/>
      <c r="F119" s="77">
        <v>5.321</v>
      </c>
      <c r="G119" s="184"/>
      <c r="H119" s="150">
        <f t="shared" si="0"/>
        <v>3618.2799999999997</v>
      </c>
      <c r="I119" s="150"/>
      <c r="J119" s="150">
        <f>F119*680</f>
        <v>3618.2799999999997</v>
      </c>
      <c r="K119" s="150"/>
      <c r="L119" s="467"/>
      <c r="M119" s="77"/>
      <c r="N119" s="64"/>
      <c r="O119" s="349"/>
      <c r="P119" s="95"/>
    </row>
    <row r="120" spans="1:16" ht="15">
      <c r="A120" s="111" t="s">
        <v>61</v>
      </c>
      <c r="B120" s="200" t="s">
        <v>459</v>
      </c>
      <c r="C120" s="77" t="s">
        <v>466</v>
      </c>
      <c r="D120" s="77" t="s">
        <v>461</v>
      </c>
      <c r="E120" s="77"/>
      <c r="F120" s="77">
        <v>1</v>
      </c>
      <c r="G120" s="184"/>
      <c r="H120" s="150">
        <f t="shared" si="0"/>
        <v>600</v>
      </c>
      <c r="I120" s="150"/>
      <c r="J120" s="150">
        <f>F120*600</f>
        <v>600</v>
      </c>
      <c r="K120" s="150"/>
      <c r="L120" s="467"/>
      <c r="M120" s="77"/>
      <c r="N120" s="77"/>
      <c r="O120" s="349"/>
      <c r="P120" s="65"/>
    </row>
    <row r="121" spans="1:16" ht="60.75" customHeight="1">
      <c r="A121" s="181">
        <v>4</v>
      </c>
      <c r="B121" s="201" t="s">
        <v>467</v>
      </c>
      <c r="C121" s="77" t="s">
        <v>468</v>
      </c>
      <c r="D121" s="64"/>
      <c r="E121" s="64"/>
      <c r="F121" s="64"/>
      <c r="G121" s="198"/>
      <c r="H121" s="178">
        <f t="shared" si="0"/>
        <v>5788.74</v>
      </c>
      <c r="I121" s="178"/>
      <c r="J121" s="178">
        <f>SUM(J122:J124)</f>
        <v>5788.74</v>
      </c>
      <c r="K121" s="178"/>
      <c r="L121" s="467" t="s">
        <v>469</v>
      </c>
      <c r="M121" s="64"/>
      <c r="N121" s="77"/>
      <c r="O121" s="369" t="s">
        <v>763</v>
      </c>
      <c r="P121" s="65"/>
    </row>
    <row r="122" spans="1:16" ht="15">
      <c r="A122" s="111" t="s">
        <v>61</v>
      </c>
      <c r="B122" s="200" t="s">
        <v>457</v>
      </c>
      <c r="C122" s="77"/>
      <c r="D122" s="77" t="s">
        <v>278</v>
      </c>
      <c r="E122" s="77"/>
      <c r="F122" s="77">
        <v>1.802</v>
      </c>
      <c r="G122" s="184"/>
      <c r="H122" s="150">
        <f t="shared" si="0"/>
        <v>1351.5</v>
      </c>
      <c r="I122" s="150"/>
      <c r="J122" s="150">
        <f>F122*750</f>
        <v>1351.5</v>
      </c>
      <c r="K122" s="150"/>
      <c r="L122" s="467"/>
      <c r="M122" s="77"/>
      <c r="N122" s="77"/>
      <c r="O122" s="352"/>
      <c r="P122" s="65"/>
    </row>
    <row r="123" spans="1:16" s="96" customFormat="1" ht="15">
      <c r="A123" s="111" t="s">
        <v>61</v>
      </c>
      <c r="B123" s="200" t="s">
        <v>458</v>
      </c>
      <c r="C123" s="77"/>
      <c r="D123" s="77" t="s">
        <v>278</v>
      </c>
      <c r="E123" s="77"/>
      <c r="F123" s="77">
        <v>5.643</v>
      </c>
      <c r="G123" s="184"/>
      <c r="H123" s="150">
        <f t="shared" si="0"/>
        <v>3837.24</v>
      </c>
      <c r="I123" s="150"/>
      <c r="J123" s="150">
        <f>F123*680</f>
        <v>3837.24</v>
      </c>
      <c r="K123" s="150"/>
      <c r="L123" s="467"/>
      <c r="M123" s="77"/>
      <c r="N123" s="64"/>
      <c r="O123" s="349"/>
      <c r="P123" s="95"/>
    </row>
    <row r="124" spans="1:16" ht="15">
      <c r="A124" s="111" t="s">
        <v>61</v>
      </c>
      <c r="B124" s="200" t="s">
        <v>459</v>
      </c>
      <c r="C124" s="77" t="s">
        <v>466</v>
      </c>
      <c r="D124" s="77" t="s">
        <v>461</v>
      </c>
      <c r="E124" s="77"/>
      <c r="F124" s="77">
        <v>1</v>
      </c>
      <c r="G124" s="184"/>
      <c r="H124" s="150">
        <f t="shared" si="0"/>
        <v>600</v>
      </c>
      <c r="I124" s="150"/>
      <c r="J124" s="150">
        <f>F124*600</f>
        <v>600</v>
      </c>
      <c r="K124" s="150"/>
      <c r="L124" s="467"/>
      <c r="M124" s="77"/>
      <c r="N124" s="77"/>
      <c r="O124" s="349"/>
      <c r="P124" s="65"/>
    </row>
    <row r="125" spans="1:16" s="96" customFormat="1" ht="15">
      <c r="A125" s="181">
        <v>5</v>
      </c>
      <c r="B125" s="201" t="s">
        <v>470</v>
      </c>
      <c r="C125" s="77" t="s">
        <v>471</v>
      </c>
      <c r="D125" s="64"/>
      <c r="E125" s="64"/>
      <c r="F125" s="64"/>
      <c r="G125" s="198"/>
      <c r="H125" s="178">
        <f t="shared" si="0"/>
        <v>1156</v>
      </c>
      <c r="I125" s="178"/>
      <c r="J125" s="178">
        <f>SUM(J126:J126)</f>
        <v>1156</v>
      </c>
      <c r="K125" s="178"/>
      <c r="L125" s="467" t="s">
        <v>456</v>
      </c>
      <c r="M125" s="64"/>
      <c r="N125" s="64"/>
      <c r="O125" s="349" t="s">
        <v>343</v>
      </c>
      <c r="P125" s="95"/>
    </row>
    <row r="126" spans="1:16" ht="15">
      <c r="A126" s="111" t="s">
        <v>61</v>
      </c>
      <c r="B126" s="200" t="s">
        <v>458</v>
      </c>
      <c r="C126" s="77"/>
      <c r="D126" s="77" t="s">
        <v>278</v>
      </c>
      <c r="E126" s="77"/>
      <c r="F126" s="77">
        <v>1.7</v>
      </c>
      <c r="G126" s="184"/>
      <c r="H126" s="150">
        <f t="shared" si="0"/>
        <v>1156</v>
      </c>
      <c r="I126" s="150"/>
      <c r="J126" s="150">
        <f>F126*680</f>
        <v>1156</v>
      </c>
      <c r="K126" s="150"/>
      <c r="L126" s="467"/>
      <c r="M126" s="77"/>
      <c r="N126" s="77"/>
      <c r="O126" s="352"/>
      <c r="P126" s="65"/>
    </row>
    <row r="127" spans="1:16" s="96" customFormat="1" ht="15">
      <c r="A127" s="181">
        <v>6</v>
      </c>
      <c r="B127" s="201" t="s">
        <v>472</v>
      </c>
      <c r="C127" s="77" t="s">
        <v>473</v>
      </c>
      <c r="D127" s="64"/>
      <c r="E127" s="64"/>
      <c r="F127" s="64"/>
      <c r="G127" s="198"/>
      <c r="H127" s="178">
        <f t="shared" si="0"/>
        <v>1700</v>
      </c>
      <c r="I127" s="178"/>
      <c r="J127" s="178">
        <f>SUM(J128:J128)</f>
        <v>1700</v>
      </c>
      <c r="K127" s="178"/>
      <c r="L127" s="467"/>
      <c r="M127" s="64"/>
      <c r="N127" s="64"/>
      <c r="O127" s="349" t="s">
        <v>343</v>
      </c>
      <c r="P127" s="95"/>
    </row>
    <row r="128" spans="1:16" ht="27" customHeight="1">
      <c r="A128" s="111" t="s">
        <v>61</v>
      </c>
      <c r="B128" s="200" t="s">
        <v>458</v>
      </c>
      <c r="C128" s="77"/>
      <c r="D128" s="77" t="s">
        <v>278</v>
      </c>
      <c r="E128" s="77"/>
      <c r="F128" s="77">
        <v>2.5</v>
      </c>
      <c r="G128" s="184"/>
      <c r="H128" s="150">
        <f t="shared" si="0"/>
        <v>1700</v>
      </c>
      <c r="I128" s="150"/>
      <c r="J128" s="150">
        <f>+F128*680</f>
        <v>1700</v>
      </c>
      <c r="K128" s="150"/>
      <c r="L128" s="467"/>
      <c r="M128" s="77"/>
      <c r="N128" s="77"/>
      <c r="O128" s="352"/>
      <c r="P128" s="65"/>
    </row>
    <row r="129" spans="1:16" ht="15">
      <c r="A129" s="181" t="s">
        <v>215</v>
      </c>
      <c r="B129" s="182" t="s">
        <v>474</v>
      </c>
      <c r="C129" s="64"/>
      <c r="D129" s="64"/>
      <c r="E129" s="64"/>
      <c r="F129" s="64"/>
      <c r="G129" s="198"/>
      <c r="H129" s="78">
        <f>SUM(H131:H132)</f>
        <v>2298</v>
      </c>
      <c r="I129" s="78">
        <f>SUM(I131:I132)</f>
        <v>1998</v>
      </c>
      <c r="J129" s="78">
        <f>SUM(J131:J132)</f>
        <v>0</v>
      </c>
      <c r="K129" s="78">
        <f>SUM(K131:K132)</f>
        <v>300</v>
      </c>
      <c r="L129" s="77"/>
      <c r="M129" s="64"/>
      <c r="N129" s="77"/>
      <c r="O129" s="349"/>
      <c r="P129" s="65"/>
    </row>
    <row r="130" spans="1:16" ht="42" customHeight="1">
      <c r="A130" s="191"/>
      <c r="B130" s="199" t="s">
        <v>475</v>
      </c>
      <c r="C130" s="77" t="s">
        <v>476</v>
      </c>
      <c r="D130" s="77"/>
      <c r="E130" s="77"/>
      <c r="F130" s="77"/>
      <c r="G130" s="184"/>
      <c r="H130" s="101"/>
      <c r="I130" s="101"/>
      <c r="J130" s="101"/>
      <c r="K130" s="101"/>
      <c r="L130" s="77"/>
      <c r="M130" s="77"/>
      <c r="N130" s="77"/>
      <c r="O130" s="354" t="s">
        <v>476</v>
      </c>
      <c r="P130" s="65"/>
    </row>
    <row r="131" spans="1:16" ht="27" customHeight="1">
      <c r="A131" s="191" t="s">
        <v>435</v>
      </c>
      <c r="B131" s="202" t="s">
        <v>477</v>
      </c>
      <c r="C131" s="203" t="s">
        <v>478</v>
      </c>
      <c r="D131" s="77"/>
      <c r="E131" s="77"/>
      <c r="F131" s="77"/>
      <c r="G131" s="184"/>
      <c r="H131" s="150">
        <v>1700</v>
      </c>
      <c r="I131" s="194">
        <v>1500</v>
      </c>
      <c r="J131" s="185"/>
      <c r="K131" s="194">
        <v>200</v>
      </c>
      <c r="L131" s="77" t="s">
        <v>268</v>
      </c>
      <c r="M131" s="77"/>
      <c r="N131" s="77"/>
      <c r="O131" s="370" t="s">
        <v>764</v>
      </c>
      <c r="P131" s="65"/>
    </row>
    <row r="132" spans="1:16" ht="65.25" customHeight="1">
      <c r="A132" s="191" t="s">
        <v>435</v>
      </c>
      <c r="B132" s="116" t="s">
        <v>479</v>
      </c>
      <c r="C132" s="203" t="s">
        <v>480</v>
      </c>
      <c r="D132" s="77"/>
      <c r="E132" s="77"/>
      <c r="F132" s="77"/>
      <c r="G132" s="184"/>
      <c r="H132" s="150">
        <f>SUM(I132:K132)</f>
        <v>598</v>
      </c>
      <c r="I132" s="194">
        <v>498</v>
      </c>
      <c r="J132" s="185"/>
      <c r="K132" s="194">
        <v>100</v>
      </c>
      <c r="L132" s="77" t="s">
        <v>268</v>
      </c>
      <c r="M132" s="77"/>
      <c r="N132" s="77"/>
      <c r="O132" s="371" t="s">
        <v>765</v>
      </c>
      <c r="P132" s="65"/>
    </row>
    <row r="133" spans="1:16" ht="50.25" customHeight="1">
      <c r="A133" s="181" t="s">
        <v>216</v>
      </c>
      <c r="B133" s="182" t="s">
        <v>481</v>
      </c>
      <c r="C133" s="77"/>
      <c r="D133" s="77"/>
      <c r="E133" s="77"/>
      <c r="F133" s="77"/>
      <c r="G133" s="184"/>
      <c r="H133" s="178">
        <f>SUM(H134:H136)</f>
        <v>5150</v>
      </c>
      <c r="I133" s="178">
        <f>SUM(I134:I136)</f>
        <v>4550</v>
      </c>
      <c r="J133" s="78">
        <f>SUM(J134:J136)</f>
        <v>0</v>
      </c>
      <c r="K133" s="178">
        <f>SUM(K134:K136)</f>
        <v>600</v>
      </c>
      <c r="L133" s="77"/>
      <c r="M133" s="77"/>
      <c r="N133" s="77"/>
      <c r="O133" s="370"/>
      <c r="P133" s="65"/>
    </row>
    <row r="134" spans="1:16" ht="28.5" customHeight="1">
      <c r="A134" s="204" t="s">
        <v>435</v>
      </c>
      <c r="B134" s="199" t="s">
        <v>482</v>
      </c>
      <c r="C134" s="193" t="s">
        <v>483</v>
      </c>
      <c r="D134" s="77"/>
      <c r="E134" s="77"/>
      <c r="F134" s="77"/>
      <c r="G134" s="184"/>
      <c r="H134" s="150">
        <f>SUM(I134:K134)</f>
        <v>4000</v>
      </c>
      <c r="I134" s="194">
        <v>4000</v>
      </c>
      <c r="J134" s="194"/>
      <c r="K134" s="194"/>
      <c r="L134" s="77" t="s">
        <v>268</v>
      </c>
      <c r="M134" s="77"/>
      <c r="N134" s="77"/>
      <c r="O134" s="349" t="s">
        <v>343</v>
      </c>
      <c r="P134" s="65"/>
    </row>
    <row r="135" spans="1:16" s="96" customFormat="1" ht="22.5" customHeight="1">
      <c r="A135" s="204" t="s">
        <v>435</v>
      </c>
      <c r="B135" s="205" t="s">
        <v>484</v>
      </c>
      <c r="C135" s="193" t="s">
        <v>485</v>
      </c>
      <c r="D135" s="77"/>
      <c r="E135" s="77"/>
      <c r="F135" s="77"/>
      <c r="G135" s="184"/>
      <c r="H135" s="150">
        <f>SUM(I135:K135)</f>
        <v>1000</v>
      </c>
      <c r="I135" s="194">
        <v>500</v>
      </c>
      <c r="J135" s="194"/>
      <c r="K135" s="194">
        <v>500</v>
      </c>
      <c r="L135" s="77" t="s">
        <v>268</v>
      </c>
      <c r="M135" s="77"/>
      <c r="N135" s="64"/>
      <c r="O135" s="349" t="s">
        <v>343</v>
      </c>
      <c r="P135" s="95"/>
    </row>
    <row r="136" spans="1:16" ht="30">
      <c r="A136" s="204" t="s">
        <v>435</v>
      </c>
      <c r="B136" s="199" t="s">
        <v>486</v>
      </c>
      <c r="C136" s="193" t="s">
        <v>487</v>
      </c>
      <c r="D136" s="77"/>
      <c r="E136" s="77"/>
      <c r="F136" s="77"/>
      <c r="G136" s="184"/>
      <c r="H136" s="150">
        <f>SUM(I136:K136)</f>
        <v>150</v>
      </c>
      <c r="I136" s="194">
        <v>50</v>
      </c>
      <c r="J136" s="194"/>
      <c r="K136" s="194">
        <v>100</v>
      </c>
      <c r="L136" s="77" t="s">
        <v>268</v>
      </c>
      <c r="M136" s="77"/>
      <c r="N136" s="77"/>
      <c r="O136" s="371" t="s">
        <v>766</v>
      </c>
      <c r="P136" s="65"/>
    </row>
    <row r="137" spans="1:16" ht="30" customHeight="1">
      <c r="A137" s="181" t="s">
        <v>224</v>
      </c>
      <c r="B137" s="182" t="s">
        <v>488</v>
      </c>
      <c r="C137" s="206"/>
      <c r="D137" s="64"/>
      <c r="E137" s="64"/>
      <c r="F137" s="64"/>
      <c r="G137" s="198"/>
      <c r="H137" s="178">
        <f>SUM(H138:H139)</f>
        <v>500</v>
      </c>
      <c r="I137" s="178">
        <f>SUM(I138:I139)</f>
        <v>500</v>
      </c>
      <c r="J137" s="78">
        <f>SUM(J138:J139)</f>
        <v>0</v>
      </c>
      <c r="K137" s="78">
        <f>SUM(K138:K139)</f>
        <v>0</v>
      </c>
      <c r="L137" s="77"/>
      <c r="M137" s="64"/>
      <c r="N137" s="77"/>
      <c r="O137" s="349"/>
      <c r="P137" s="65"/>
    </row>
    <row r="138" spans="1:16" ht="30">
      <c r="A138" s="181" t="s">
        <v>435</v>
      </c>
      <c r="B138" s="202" t="s">
        <v>489</v>
      </c>
      <c r="C138" s="193" t="s">
        <v>490</v>
      </c>
      <c r="D138" s="77"/>
      <c r="E138" s="77"/>
      <c r="F138" s="77"/>
      <c r="G138" s="184"/>
      <c r="H138" s="150">
        <f>SUM(I138:K138)</f>
        <v>500</v>
      </c>
      <c r="I138" s="194">
        <v>500</v>
      </c>
      <c r="J138" s="194"/>
      <c r="K138" s="194"/>
      <c r="L138" s="77" t="s">
        <v>268</v>
      </c>
      <c r="M138" s="77"/>
      <c r="N138" s="77"/>
      <c r="O138" s="349" t="s">
        <v>343</v>
      </c>
      <c r="P138" s="65"/>
    </row>
    <row r="139" spans="1:16" s="169" customFormat="1" ht="45">
      <c r="A139" s="191" t="s">
        <v>435</v>
      </c>
      <c r="B139" s="112" t="s">
        <v>297</v>
      </c>
      <c r="C139" s="193" t="s">
        <v>491</v>
      </c>
      <c r="D139" s="77"/>
      <c r="E139" s="77"/>
      <c r="F139" s="77"/>
      <c r="G139" s="184"/>
      <c r="H139" s="150"/>
      <c r="I139" s="207"/>
      <c r="J139" s="194"/>
      <c r="K139" s="194"/>
      <c r="L139" s="77"/>
      <c r="M139" s="77"/>
      <c r="N139" s="180"/>
      <c r="O139" s="349" t="s">
        <v>343</v>
      </c>
      <c r="P139" s="168"/>
    </row>
    <row r="140" spans="1:16" ht="58.5" customHeight="1">
      <c r="A140" s="181" t="s">
        <v>226</v>
      </c>
      <c r="B140" s="182" t="s">
        <v>492</v>
      </c>
      <c r="C140" s="183"/>
      <c r="D140" s="77"/>
      <c r="E140" s="77"/>
      <c r="F140" s="77"/>
      <c r="G140" s="184"/>
      <c r="H140" s="78">
        <f>H142</f>
        <v>1961</v>
      </c>
      <c r="I140" s="78">
        <f>I142</f>
        <v>1761</v>
      </c>
      <c r="J140" s="78">
        <f>J142</f>
        <v>0</v>
      </c>
      <c r="K140" s="78">
        <f>K142</f>
        <v>200</v>
      </c>
      <c r="L140" s="77"/>
      <c r="M140" s="77"/>
      <c r="N140" s="77"/>
      <c r="O140" s="349"/>
      <c r="P140" s="65"/>
    </row>
    <row r="141" spans="1:16" ht="30">
      <c r="A141" s="191"/>
      <c r="B141" s="199" t="s">
        <v>493</v>
      </c>
      <c r="C141" s="208" t="s">
        <v>494</v>
      </c>
      <c r="D141" s="77"/>
      <c r="E141" s="77"/>
      <c r="F141" s="77"/>
      <c r="G141" s="184"/>
      <c r="H141" s="101"/>
      <c r="I141" s="101"/>
      <c r="J141" s="101"/>
      <c r="K141" s="101"/>
      <c r="L141" s="77"/>
      <c r="M141" s="180"/>
      <c r="N141" s="77"/>
      <c r="O141" s="372" t="s">
        <v>767</v>
      </c>
      <c r="P141" s="65"/>
    </row>
    <row r="142" spans="1:16" s="96" customFormat="1" ht="15">
      <c r="A142" s="186" t="s">
        <v>70</v>
      </c>
      <c r="B142" s="187" t="s">
        <v>495</v>
      </c>
      <c r="C142" s="188"/>
      <c r="D142" s="180"/>
      <c r="E142" s="180"/>
      <c r="F142" s="180"/>
      <c r="G142" s="189"/>
      <c r="H142" s="209">
        <f>SUM(H143:H143)</f>
        <v>1961</v>
      </c>
      <c r="I142" s="209">
        <f>SUM(I143:I143)</f>
        <v>1761</v>
      </c>
      <c r="J142" s="78">
        <f>SUM(J143:J143)</f>
        <v>0</v>
      </c>
      <c r="K142" s="209">
        <f>SUM(K143:K143)</f>
        <v>200</v>
      </c>
      <c r="L142" s="86"/>
      <c r="M142" s="77"/>
      <c r="N142" s="64"/>
      <c r="O142" s="373"/>
      <c r="P142" s="95"/>
    </row>
    <row r="143" spans="1:16" s="96" customFormat="1" ht="45">
      <c r="A143" s="181" t="s">
        <v>496</v>
      </c>
      <c r="B143" s="116" t="s">
        <v>497</v>
      </c>
      <c r="C143" s="203" t="s">
        <v>498</v>
      </c>
      <c r="D143" s="77" t="s">
        <v>336</v>
      </c>
      <c r="E143" s="77"/>
      <c r="F143" s="77">
        <v>1</v>
      </c>
      <c r="G143" s="184" t="s">
        <v>499</v>
      </c>
      <c r="H143" s="150">
        <f>SUM(I143:K143)</f>
        <v>1961</v>
      </c>
      <c r="I143" s="194">
        <v>1761</v>
      </c>
      <c r="J143" s="185"/>
      <c r="K143" s="194">
        <v>200</v>
      </c>
      <c r="L143" s="77" t="s">
        <v>268</v>
      </c>
      <c r="M143" s="77"/>
      <c r="N143" s="64"/>
      <c r="O143" s="368" t="s">
        <v>343</v>
      </c>
      <c r="P143" s="95"/>
    </row>
    <row r="144" spans="1:16" s="96" customFormat="1" ht="75">
      <c r="A144" s="111"/>
      <c r="B144" s="112" t="s">
        <v>310</v>
      </c>
      <c r="C144" s="114" t="s">
        <v>500</v>
      </c>
      <c r="D144" s="114"/>
      <c r="E144" s="119"/>
      <c r="F144" s="123"/>
      <c r="G144" s="124"/>
      <c r="H144" s="125"/>
      <c r="I144" s="101"/>
      <c r="J144" s="126"/>
      <c r="K144" s="126"/>
      <c r="L144" s="77"/>
      <c r="M144" s="77" t="s">
        <v>501</v>
      </c>
      <c r="N144" s="77" t="s">
        <v>502</v>
      </c>
      <c r="O144" s="203" t="s">
        <v>768</v>
      </c>
      <c r="P144" s="95"/>
    </row>
    <row r="145" spans="1:16" ht="75">
      <c r="A145" s="111"/>
      <c r="B145" s="112" t="s">
        <v>314</v>
      </c>
      <c r="C145" s="114" t="s">
        <v>503</v>
      </c>
      <c r="D145" s="114"/>
      <c r="E145" s="119"/>
      <c r="F145" s="123"/>
      <c r="G145" s="124"/>
      <c r="H145" s="125"/>
      <c r="I145" s="101"/>
      <c r="J145" s="126"/>
      <c r="K145" s="126"/>
      <c r="L145" s="77"/>
      <c r="M145" s="77" t="s">
        <v>504</v>
      </c>
      <c r="N145" s="77" t="s">
        <v>504</v>
      </c>
      <c r="O145" s="203" t="s">
        <v>769</v>
      </c>
      <c r="P145" s="65"/>
    </row>
    <row r="146" spans="1:16" ht="45">
      <c r="A146" s="106" t="s">
        <v>318</v>
      </c>
      <c r="B146" s="127" t="s">
        <v>319</v>
      </c>
      <c r="C146" s="114" t="s">
        <v>505</v>
      </c>
      <c r="D146" s="114"/>
      <c r="E146" s="119"/>
      <c r="F146" s="123"/>
      <c r="G146" s="124"/>
      <c r="H146" s="125"/>
      <c r="I146" s="101"/>
      <c r="J146" s="126"/>
      <c r="K146" s="126"/>
      <c r="L146" s="77"/>
      <c r="M146" s="77"/>
      <c r="N146" s="77"/>
      <c r="O146" s="349" t="s">
        <v>770</v>
      </c>
      <c r="P146" s="65"/>
    </row>
    <row r="147" spans="1:16" ht="30">
      <c r="A147" s="106" t="s">
        <v>322</v>
      </c>
      <c r="B147" s="127" t="s">
        <v>323</v>
      </c>
      <c r="C147" s="114" t="s">
        <v>506</v>
      </c>
      <c r="D147" s="114"/>
      <c r="E147" s="119"/>
      <c r="F147" s="123"/>
      <c r="G147" s="124"/>
      <c r="H147" s="125"/>
      <c r="I147" s="101"/>
      <c r="J147" s="126"/>
      <c r="K147" s="126"/>
      <c r="L147" s="77"/>
      <c r="M147" s="77"/>
      <c r="N147" s="77"/>
      <c r="O147" s="349" t="s">
        <v>770</v>
      </c>
      <c r="P147" s="65"/>
    </row>
    <row r="148" spans="1:16" ht="30">
      <c r="A148" s="181" t="s">
        <v>227</v>
      </c>
      <c r="B148" s="210" t="s">
        <v>507</v>
      </c>
      <c r="C148" s="203" t="s">
        <v>508</v>
      </c>
      <c r="D148" s="77"/>
      <c r="E148" s="77"/>
      <c r="F148" s="77"/>
      <c r="G148" s="184"/>
      <c r="H148" s="150"/>
      <c r="I148" s="194"/>
      <c r="J148" s="194"/>
      <c r="K148" s="194"/>
      <c r="L148" s="77"/>
      <c r="M148" s="77"/>
      <c r="N148" s="77"/>
      <c r="O148" s="349" t="s">
        <v>771</v>
      </c>
      <c r="P148" s="65"/>
    </row>
    <row r="149" spans="1:16" s="96" customFormat="1" ht="15">
      <c r="A149" s="64" t="s">
        <v>446</v>
      </c>
      <c r="B149" s="95" t="s">
        <v>509</v>
      </c>
      <c r="C149" s="64"/>
      <c r="D149" s="64"/>
      <c r="E149" s="64"/>
      <c r="F149" s="64"/>
      <c r="G149" s="198"/>
      <c r="H149" s="178">
        <f>H157+H155+H152+H150</f>
        <v>15550</v>
      </c>
      <c r="I149" s="178">
        <f>I157+I155+I152+I150</f>
        <v>13350</v>
      </c>
      <c r="J149" s="178">
        <f>J157+J155+J152+J150</f>
        <v>0</v>
      </c>
      <c r="K149" s="178">
        <f>K157+K155+K152+K150</f>
        <v>2200</v>
      </c>
      <c r="L149" s="77"/>
      <c r="M149" s="77"/>
      <c r="N149" s="77"/>
      <c r="O149" s="354"/>
      <c r="P149" s="95"/>
    </row>
    <row r="150" spans="1:16" s="96" customFormat="1" ht="15">
      <c r="A150" s="64" t="s">
        <v>211</v>
      </c>
      <c r="B150" s="95" t="s">
        <v>192</v>
      </c>
      <c r="C150" s="64"/>
      <c r="D150" s="64"/>
      <c r="E150" s="64"/>
      <c r="F150" s="64"/>
      <c r="G150" s="198"/>
      <c r="H150" s="178">
        <f>H151</f>
        <v>2200</v>
      </c>
      <c r="I150" s="178">
        <f>I151</f>
        <v>2000</v>
      </c>
      <c r="J150" s="178">
        <f>J151</f>
        <v>0</v>
      </c>
      <c r="K150" s="178">
        <f>K151</f>
        <v>200</v>
      </c>
      <c r="L150" s="77"/>
      <c r="M150" s="77"/>
      <c r="N150" s="77"/>
      <c r="O150" s="354"/>
      <c r="P150" s="95"/>
    </row>
    <row r="151" spans="1:16" ht="75">
      <c r="A151" s="64"/>
      <c r="B151" s="65" t="s">
        <v>510</v>
      </c>
      <c r="C151" s="77" t="s">
        <v>511</v>
      </c>
      <c r="D151" s="77" t="s">
        <v>278</v>
      </c>
      <c r="E151" s="77"/>
      <c r="F151" s="77">
        <v>1</v>
      </c>
      <c r="G151" s="198"/>
      <c r="H151" s="150">
        <f>SUM(I151:K151)</f>
        <v>2200</v>
      </c>
      <c r="I151" s="150">
        <v>2000</v>
      </c>
      <c r="J151" s="150"/>
      <c r="K151" s="150">
        <v>200</v>
      </c>
      <c r="L151" s="77"/>
      <c r="M151" s="65"/>
      <c r="N151" s="65"/>
      <c r="O151" s="349" t="s">
        <v>343</v>
      </c>
      <c r="P151" s="65"/>
    </row>
    <row r="152" spans="1:16" ht="15">
      <c r="A152" s="64" t="s">
        <v>214</v>
      </c>
      <c r="B152" s="95" t="s">
        <v>195</v>
      </c>
      <c r="C152" s="64"/>
      <c r="D152" s="64"/>
      <c r="E152" s="64"/>
      <c r="F152" s="64"/>
      <c r="G152" s="198"/>
      <c r="H152" s="178">
        <f>H154+H153</f>
        <v>4000</v>
      </c>
      <c r="I152" s="178">
        <f>I154+I153</f>
        <v>4000</v>
      </c>
      <c r="J152" s="178">
        <f>J154+J153</f>
        <v>0</v>
      </c>
      <c r="K152" s="178">
        <f>K154+K153</f>
        <v>0</v>
      </c>
      <c r="L152" s="77"/>
      <c r="M152" s="65"/>
      <c r="N152" s="65"/>
      <c r="O152" s="349"/>
      <c r="P152" s="65"/>
    </row>
    <row r="153" spans="1:16" s="96" customFormat="1" ht="107.25" customHeight="1">
      <c r="A153" s="77"/>
      <c r="B153" s="65" t="s">
        <v>512</v>
      </c>
      <c r="C153" s="77" t="s">
        <v>513</v>
      </c>
      <c r="D153" s="77"/>
      <c r="E153" s="77"/>
      <c r="F153" s="77"/>
      <c r="G153" s="184"/>
      <c r="H153" s="150">
        <f>SUM(I153:K153)</f>
        <v>1500</v>
      </c>
      <c r="I153" s="150">
        <v>1500</v>
      </c>
      <c r="J153" s="150"/>
      <c r="K153" s="150"/>
      <c r="L153" s="77"/>
      <c r="M153" s="95"/>
      <c r="N153" s="95"/>
      <c r="O153" s="349" t="s">
        <v>772</v>
      </c>
      <c r="P153" s="95"/>
    </row>
    <row r="154" spans="1:16" ht="75">
      <c r="A154" s="77"/>
      <c r="B154" s="65" t="s">
        <v>514</v>
      </c>
      <c r="C154" s="77" t="s">
        <v>515</v>
      </c>
      <c r="D154" s="77"/>
      <c r="E154" s="77"/>
      <c r="F154" s="77"/>
      <c r="G154" s="184"/>
      <c r="H154" s="150">
        <f>SUM(I154:K154)</f>
        <v>2500</v>
      </c>
      <c r="I154" s="150">
        <f>300*6+200+100+100+300</f>
        <v>2500</v>
      </c>
      <c r="J154" s="101"/>
      <c r="K154" s="150"/>
      <c r="L154" s="77"/>
      <c r="M154" s="65"/>
      <c r="N154" s="65"/>
      <c r="O154" s="349" t="s">
        <v>343</v>
      </c>
      <c r="P154" s="65"/>
    </row>
    <row r="155" spans="1:16" s="96" customFormat="1" ht="15">
      <c r="A155" s="64" t="s">
        <v>215</v>
      </c>
      <c r="B155" s="95" t="s">
        <v>516</v>
      </c>
      <c r="C155" s="64"/>
      <c r="D155" s="64"/>
      <c r="E155" s="64"/>
      <c r="F155" s="64"/>
      <c r="G155" s="198"/>
      <c r="H155" s="178">
        <f>H156</f>
        <v>6000</v>
      </c>
      <c r="I155" s="178">
        <f>I156</f>
        <v>4000</v>
      </c>
      <c r="J155" s="78">
        <f>J156</f>
        <v>0</v>
      </c>
      <c r="K155" s="178">
        <f>K156</f>
        <v>2000</v>
      </c>
      <c r="L155" s="77"/>
      <c r="M155" s="95"/>
      <c r="N155" s="95"/>
      <c r="O155" s="352"/>
      <c r="P155" s="95"/>
    </row>
    <row r="156" spans="1:16" ht="30">
      <c r="A156" s="77"/>
      <c r="B156" s="65" t="s">
        <v>517</v>
      </c>
      <c r="C156" s="77" t="s">
        <v>286</v>
      </c>
      <c r="D156" s="77"/>
      <c r="E156" s="77"/>
      <c r="F156" s="77"/>
      <c r="G156" s="184"/>
      <c r="H156" s="150">
        <f>SUM(I156:K156)</f>
        <v>6000</v>
      </c>
      <c r="I156" s="150">
        <v>4000</v>
      </c>
      <c r="J156" s="150"/>
      <c r="K156" s="150">
        <v>2000</v>
      </c>
      <c r="L156" s="77" t="s">
        <v>268</v>
      </c>
      <c r="M156" s="65"/>
      <c r="N156" s="65"/>
      <c r="O156" s="374">
        <v>2.3</v>
      </c>
      <c r="P156" s="65"/>
    </row>
    <row r="157" spans="1:16" ht="28.5">
      <c r="A157" s="64" t="s">
        <v>226</v>
      </c>
      <c r="B157" s="95" t="s">
        <v>301</v>
      </c>
      <c r="C157" s="64"/>
      <c r="D157" s="64"/>
      <c r="E157" s="64"/>
      <c r="F157" s="64"/>
      <c r="G157" s="198"/>
      <c r="H157" s="178">
        <f>SUM(H159:H161)</f>
        <v>3350</v>
      </c>
      <c r="I157" s="178">
        <f>SUM(I159:I161)</f>
        <v>3350</v>
      </c>
      <c r="J157" s="78">
        <f>SUM(J159:J161)</f>
        <v>0</v>
      </c>
      <c r="K157" s="78">
        <f>SUM(K159:K161)</f>
        <v>0</v>
      </c>
      <c r="L157" s="77"/>
      <c r="M157" s="65"/>
      <c r="N157" s="65"/>
      <c r="O157" s="349"/>
      <c r="P157" s="65"/>
    </row>
    <row r="158" spans="1:16" ht="30">
      <c r="A158" s="77"/>
      <c r="B158" s="65" t="s">
        <v>493</v>
      </c>
      <c r="C158" s="211">
        <v>0.819</v>
      </c>
      <c r="D158" s="77"/>
      <c r="E158" s="77"/>
      <c r="F158" s="77"/>
      <c r="G158" s="184"/>
      <c r="H158" s="150"/>
      <c r="I158" s="150"/>
      <c r="J158" s="101"/>
      <c r="K158" s="101"/>
      <c r="L158" s="77"/>
      <c r="M158" s="212" t="s">
        <v>518</v>
      </c>
      <c r="N158" s="212" t="s">
        <v>518</v>
      </c>
      <c r="O158" s="374" t="s">
        <v>518</v>
      </c>
      <c r="P158" s="65"/>
    </row>
    <row r="159" spans="1:16" ht="38.25" customHeight="1">
      <c r="A159" s="77"/>
      <c r="B159" s="213" t="s">
        <v>519</v>
      </c>
      <c r="C159" s="114" t="s">
        <v>520</v>
      </c>
      <c r="D159" s="77"/>
      <c r="E159" s="77"/>
      <c r="F159" s="77"/>
      <c r="G159" s="184"/>
      <c r="H159" s="150">
        <f>SUM(I159:K159)</f>
        <v>1500</v>
      </c>
      <c r="I159" s="150">
        <v>1500</v>
      </c>
      <c r="J159" s="150"/>
      <c r="K159" s="150"/>
      <c r="L159" s="77" t="s">
        <v>268</v>
      </c>
      <c r="M159" s="65" t="s">
        <v>521</v>
      </c>
      <c r="N159" s="65" t="s">
        <v>521</v>
      </c>
      <c r="O159" s="349" t="s">
        <v>521</v>
      </c>
      <c r="P159" s="65"/>
    </row>
    <row r="160" spans="1:16" s="96" customFormat="1" ht="42" customHeight="1">
      <c r="A160" s="77"/>
      <c r="B160" s="112" t="s">
        <v>522</v>
      </c>
      <c r="C160" s="114" t="s">
        <v>523</v>
      </c>
      <c r="D160" s="77"/>
      <c r="E160" s="77"/>
      <c r="F160" s="77"/>
      <c r="G160" s="184"/>
      <c r="H160" s="150">
        <f>SUM(I160:K160)</f>
        <v>1100</v>
      </c>
      <c r="I160" s="150">
        <v>1100</v>
      </c>
      <c r="J160" s="150"/>
      <c r="K160" s="150"/>
      <c r="L160" s="77" t="s">
        <v>274</v>
      </c>
      <c r="M160" s="65" t="s">
        <v>521</v>
      </c>
      <c r="N160" s="65" t="s">
        <v>521</v>
      </c>
      <c r="O160" s="349" t="s">
        <v>521</v>
      </c>
      <c r="P160" s="95"/>
    </row>
    <row r="161" spans="1:16" ht="30">
      <c r="A161" s="77"/>
      <c r="B161" s="112" t="s">
        <v>524</v>
      </c>
      <c r="C161" s="114" t="s">
        <v>525</v>
      </c>
      <c r="D161" s="77"/>
      <c r="E161" s="77"/>
      <c r="F161" s="77"/>
      <c r="G161" s="184"/>
      <c r="H161" s="150">
        <f>SUM(I161:K161)</f>
        <v>750</v>
      </c>
      <c r="I161" s="150">
        <v>750</v>
      </c>
      <c r="J161" s="150"/>
      <c r="K161" s="150"/>
      <c r="L161" s="77" t="s">
        <v>274</v>
      </c>
      <c r="M161" s="65" t="s">
        <v>526</v>
      </c>
      <c r="N161" s="65" t="s">
        <v>526</v>
      </c>
      <c r="O161" s="349" t="s">
        <v>526</v>
      </c>
      <c r="P161" s="65"/>
    </row>
    <row r="162" spans="1:16" s="96" customFormat="1" ht="45">
      <c r="A162" s="111"/>
      <c r="B162" s="112" t="s">
        <v>310</v>
      </c>
      <c r="C162" s="114" t="s">
        <v>527</v>
      </c>
      <c r="D162" s="114"/>
      <c r="E162" s="119"/>
      <c r="F162" s="123"/>
      <c r="G162" s="124"/>
      <c r="H162" s="125"/>
      <c r="I162" s="101"/>
      <c r="J162" s="126"/>
      <c r="K162" s="126"/>
      <c r="L162" s="77"/>
      <c r="M162" s="65" t="s">
        <v>528</v>
      </c>
      <c r="N162" s="65" t="s">
        <v>528</v>
      </c>
      <c r="O162" s="349" t="s">
        <v>528</v>
      </c>
      <c r="P162" s="95"/>
    </row>
    <row r="163" spans="1:16" ht="30">
      <c r="A163" s="111"/>
      <c r="B163" s="112" t="s">
        <v>314</v>
      </c>
      <c r="C163" s="114" t="s">
        <v>529</v>
      </c>
      <c r="D163" s="114"/>
      <c r="E163" s="119"/>
      <c r="F163" s="123"/>
      <c r="G163" s="124"/>
      <c r="H163" s="125"/>
      <c r="I163" s="101"/>
      <c r="J163" s="126"/>
      <c r="K163" s="126"/>
      <c r="L163" s="77"/>
      <c r="M163" s="65" t="s">
        <v>530</v>
      </c>
      <c r="N163" s="65" t="s">
        <v>530</v>
      </c>
      <c r="O163" s="349" t="s">
        <v>530</v>
      </c>
      <c r="P163" s="65"/>
    </row>
    <row r="164" spans="1:16" ht="59.25" customHeight="1">
      <c r="A164" s="106" t="s">
        <v>318</v>
      </c>
      <c r="B164" s="127" t="s">
        <v>319</v>
      </c>
      <c r="C164" s="114" t="s">
        <v>531</v>
      </c>
      <c r="D164" s="114"/>
      <c r="E164" s="119"/>
      <c r="F164" s="123"/>
      <c r="G164" s="124"/>
      <c r="H164" s="125"/>
      <c r="I164" s="101"/>
      <c r="J164" s="126"/>
      <c r="K164" s="126"/>
      <c r="L164" s="77"/>
      <c r="M164" s="65" t="s">
        <v>532</v>
      </c>
      <c r="N164" s="65" t="s">
        <v>532</v>
      </c>
      <c r="O164" s="349" t="s">
        <v>773</v>
      </c>
      <c r="P164" s="65"/>
    </row>
    <row r="165" spans="1:16" ht="45">
      <c r="A165" s="106" t="s">
        <v>322</v>
      </c>
      <c r="B165" s="127" t="s">
        <v>323</v>
      </c>
      <c r="C165" s="114" t="s">
        <v>533</v>
      </c>
      <c r="D165" s="114"/>
      <c r="E165" s="119"/>
      <c r="F165" s="123"/>
      <c r="G165" s="124"/>
      <c r="H165" s="125"/>
      <c r="I165" s="101"/>
      <c r="J165" s="126"/>
      <c r="K165" s="126"/>
      <c r="L165" s="77"/>
      <c r="M165" s="65" t="s">
        <v>534</v>
      </c>
      <c r="N165" s="65" t="s">
        <v>534</v>
      </c>
      <c r="O165" s="349" t="s">
        <v>534</v>
      </c>
      <c r="P165" s="65"/>
    </row>
    <row r="166" spans="1:16" ht="15">
      <c r="A166" s="64" t="s">
        <v>535</v>
      </c>
      <c r="B166" s="95" t="s">
        <v>536</v>
      </c>
      <c r="C166" s="64"/>
      <c r="D166" s="64"/>
      <c r="E166" s="64"/>
      <c r="F166" s="64"/>
      <c r="G166" s="198"/>
      <c r="H166" s="78">
        <f>H167+H172+H189</f>
        <v>11556.666666666668</v>
      </c>
      <c r="I166" s="78">
        <f>I167+I172+I189</f>
        <v>11372.5</v>
      </c>
      <c r="J166" s="78">
        <f>J167+J172+J189</f>
        <v>0</v>
      </c>
      <c r="K166" s="78">
        <f>K167+K172+K189</f>
        <v>184.16666666666669</v>
      </c>
      <c r="L166" s="77"/>
      <c r="M166" s="65"/>
      <c r="N166" s="65"/>
      <c r="O166" s="375"/>
      <c r="P166" s="65"/>
    </row>
    <row r="167" spans="1:16" ht="15">
      <c r="A167" s="80" t="s">
        <v>211</v>
      </c>
      <c r="B167" s="81" t="s">
        <v>192</v>
      </c>
      <c r="C167" s="76"/>
      <c r="D167" s="71"/>
      <c r="E167" s="83"/>
      <c r="F167" s="83"/>
      <c r="G167" s="72"/>
      <c r="H167" s="75">
        <f>H168</f>
        <v>736.6666666666667</v>
      </c>
      <c r="I167" s="75">
        <f>I168</f>
        <v>552.5</v>
      </c>
      <c r="J167" s="78">
        <f>J168</f>
        <v>0</v>
      </c>
      <c r="K167" s="75">
        <f>K168</f>
        <v>184.16666666666669</v>
      </c>
      <c r="L167" s="77"/>
      <c r="M167" s="65"/>
      <c r="N167" s="65"/>
      <c r="O167" s="375"/>
      <c r="P167" s="65"/>
    </row>
    <row r="168" spans="1:16" ht="30">
      <c r="A168" s="88" t="s">
        <v>70</v>
      </c>
      <c r="B168" s="89" t="s">
        <v>537</v>
      </c>
      <c r="C168" s="90"/>
      <c r="D168" s="214" t="s">
        <v>260</v>
      </c>
      <c r="E168" s="91"/>
      <c r="F168" s="174">
        <f>SUM(F169:F171)</f>
        <v>6.5</v>
      </c>
      <c r="G168" s="103"/>
      <c r="H168" s="215">
        <f>SUM(H169:H171)</f>
        <v>736.6666666666667</v>
      </c>
      <c r="I168" s="215">
        <f>SUM(I169:I171)</f>
        <v>552.5</v>
      </c>
      <c r="J168" s="78">
        <f>SUM(J169:J171)</f>
        <v>0</v>
      </c>
      <c r="K168" s="215">
        <f>SUM(K169:K171)</f>
        <v>184.16666666666669</v>
      </c>
      <c r="L168" s="77"/>
      <c r="M168" s="65"/>
      <c r="N168" s="65"/>
      <c r="O168" s="375"/>
      <c r="P168" s="65"/>
    </row>
    <row r="169" spans="1:16" ht="45">
      <c r="A169" s="104" t="s">
        <v>435</v>
      </c>
      <c r="B169" s="216" t="s">
        <v>538</v>
      </c>
      <c r="C169" s="76" t="s">
        <v>539</v>
      </c>
      <c r="D169" s="114" t="s">
        <v>260</v>
      </c>
      <c r="E169" s="65"/>
      <c r="F169" s="77">
        <v>3.5</v>
      </c>
      <c r="G169" s="100">
        <v>2017</v>
      </c>
      <c r="H169" s="143">
        <f>SUM(I169:K169)</f>
        <v>396.6666666666667</v>
      </c>
      <c r="I169" s="143">
        <f>F169*85</f>
        <v>297.5</v>
      </c>
      <c r="J169" s="165"/>
      <c r="K169" s="143">
        <f>I169*0.25/0.75</f>
        <v>99.16666666666667</v>
      </c>
      <c r="L169" s="77" t="s">
        <v>540</v>
      </c>
      <c r="M169" s="65"/>
      <c r="N169" s="65"/>
      <c r="O169" s="375" t="s">
        <v>774</v>
      </c>
      <c r="P169" s="65"/>
    </row>
    <row r="170" spans="1:16" ht="45">
      <c r="A170" s="104" t="s">
        <v>435</v>
      </c>
      <c r="B170" s="216" t="s">
        <v>541</v>
      </c>
      <c r="C170" s="76" t="s">
        <v>542</v>
      </c>
      <c r="D170" s="114" t="s">
        <v>260</v>
      </c>
      <c r="E170" s="91"/>
      <c r="F170" s="98">
        <v>1.5</v>
      </c>
      <c r="G170" s="100">
        <v>2017</v>
      </c>
      <c r="H170" s="143">
        <f>SUM(I170:K170)</f>
        <v>170</v>
      </c>
      <c r="I170" s="143">
        <f>F170*85</f>
        <v>127.5</v>
      </c>
      <c r="J170" s="165"/>
      <c r="K170" s="143">
        <f>I170*0.25/0.75</f>
        <v>42.5</v>
      </c>
      <c r="L170" s="77" t="s">
        <v>268</v>
      </c>
      <c r="M170" s="65"/>
      <c r="N170" s="65"/>
      <c r="O170" s="375" t="s">
        <v>774</v>
      </c>
      <c r="P170" s="65"/>
    </row>
    <row r="171" spans="1:16" ht="45">
      <c r="A171" s="104" t="s">
        <v>435</v>
      </c>
      <c r="B171" s="216" t="s">
        <v>543</v>
      </c>
      <c r="C171" s="76" t="s">
        <v>544</v>
      </c>
      <c r="D171" s="114" t="s">
        <v>260</v>
      </c>
      <c r="E171" s="65"/>
      <c r="F171" s="77">
        <v>1.5</v>
      </c>
      <c r="G171" s="100">
        <v>2018</v>
      </c>
      <c r="H171" s="143">
        <f>SUM(I171:K171)</f>
        <v>170</v>
      </c>
      <c r="I171" s="143">
        <f>F171*85</f>
        <v>127.5</v>
      </c>
      <c r="J171" s="165"/>
      <c r="K171" s="143">
        <f>I171*0.25/0.75</f>
        <v>42.5</v>
      </c>
      <c r="L171" s="77" t="s">
        <v>268</v>
      </c>
      <c r="M171" s="65"/>
      <c r="N171" s="65"/>
      <c r="O171" s="375" t="s">
        <v>343</v>
      </c>
      <c r="P171" s="65"/>
    </row>
    <row r="172" spans="1:16" ht="15">
      <c r="A172" s="106" t="s">
        <v>214</v>
      </c>
      <c r="B172" s="127" t="s">
        <v>195</v>
      </c>
      <c r="C172" s="76"/>
      <c r="D172" s="76" t="s">
        <v>336</v>
      </c>
      <c r="E172" s="109"/>
      <c r="F172" s="217"/>
      <c r="G172" s="72"/>
      <c r="H172" s="218">
        <f>H174+H184+H179</f>
        <v>6820</v>
      </c>
      <c r="I172" s="218">
        <f>I174+I184+I179</f>
        <v>6820</v>
      </c>
      <c r="J172" s="218"/>
      <c r="K172" s="218"/>
      <c r="L172" s="77"/>
      <c r="M172" s="65"/>
      <c r="N172" s="65"/>
      <c r="O172" s="375"/>
      <c r="P172" s="65"/>
    </row>
    <row r="173" spans="1:16" ht="30">
      <c r="A173" s="111"/>
      <c r="B173" s="112" t="s">
        <v>545</v>
      </c>
      <c r="C173" s="76" t="s">
        <v>546</v>
      </c>
      <c r="D173" s="76"/>
      <c r="E173" s="98"/>
      <c r="F173" s="219"/>
      <c r="G173" s="100"/>
      <c r="H173" s="220"/>
      <c r="I173" s="220"/>
      <c r="J173" s="220"/>
      <c r="K173" s="220"/>
      <c r="L173" s="77"/>
      <c r="M173" s="65"/>
      <c r="N173" s="65"/>
      <c r="O173" s="375" t="s">
        <v>775</v>
      </c>
      <c r="P173" s="65"/>
    </row>
    <row r="174" spans="1:16" ht="15">
      <c r="A174" s="221" t="s">
        <v>496</v>
      </c>
      <c r="B174" s="222" t="s">
        <v>547</v>
      </c>
      <c r="C174" s="90"/>
      <c r="D174" s="90"/>
      <c r="E174" s="91"/>
      <c r="F174" s="223"/>
      <c r="G174" s="103"/>
      <c r="H174" s="224">
        <f>SUM(H175:H178)</f>
        <v>2650</v>
      </c>
      <c r="I174" s="224">
        <f>SUM(I175:I178)</f>
        <v>2650</v>
      </c>
      <c r="J174" s="224"/>
      <c r="K174" s="224"/>
      <c r="L174" s="77" t="s">
        <v>268</v>
      </c>
      <c r="M174" s="65"/>
      <c r="N174" s="65"/>
      <c r="O174" s="375"/>
      <c r="P174" s="65"/>
    </row>
    <row r="175" spans="1:16" ht="15">
      <c r="A175" s="111" t="s">
        <v>548</v>
      </c>
      <c r="B175" s="216" t="s">
        <v>549</v>
      </c>
      <c r="C175" s="76"/>
      <c r="D175" s="76" t="s">
        <v>355</v>
      </c>
      <c r="E175" s="98"/>
      <c r="F175" s="219">
        <v>2</v>
      </c>
      <c r="G175" s="100">
        <v>2018</v>
      </c>
      <c r="H175" s="220">
        <f>I175</f>
        <v>400</v>
      </c>
      <c r="I175" s="220">
        <f>F175*200</f>
        <v>400</v>
      </c>
      <c r="J175" s="220"/>
      <c r="K175" s="220"/>
      <c r="L175" s="77"/>
      <c r="M175" s="65"/>
      <c r="N175" s="65"/>
      <c r="O175" s="375" t="s">
        <v>343</v>
      </c>
      <c r="P175" s="65"/>
    </row>
    <row r="176" spans="1:16" ht="15">
      <c r="A176" s="111" t="s">
        <v>548</v>
      </c>
      <c r="B176" s="216" t="s">
        <v>550</v>
      </c>
      <c r="C176" s="76"/>
      <c r="D176" s="76" t="s">
        <v>355</v>
      </c>
      <c r="E176" s="98"/>
      <c r="F176" s="219">
        <v>6</v>
      </c>
      <c r="G176" s="100">
        <v>2018</v>
      </c>
      <c r="H176" s="220">
        <f>I176</f>
        <v>1200</v>
      </c>
      <c r="I176" s="220">
        <f>6*200</f>
        <v>1200</v>
      </c>
      <c r="J176" s="220"/>
      <c r="K176" s="220"/>
      <c r="L176" s="77"/>
      <c r="M176" s="65"/>
      <c r="N176" s="65"/>
      <c r="O176" s="375" t="s">
        <v>776</v>
      </c>
      <c r="P176" s="65"/>
    </row>
    <row r="177" spans="1:16" ht="15">
      <c r="A177" s="111" t="s">
        <v>548</v>
      </c>
      <c r="B177" s="216" t="s">
        <v>551</v>
      </c>
      <c r="C177" s="76"/>
      <c r="D177" s="76" t="s">
        <v>552</v>
      </c>
      <c r="E177" s="98"/>
      <c r="F177" s="219">
        <v>8</v>
      </c>
      <c r="G177" s="100">
        <v>2018</v>
      </c>
      <c r="H177" s="220">
        <f>I177</f>
        <v>800</v>
      </c>
      <c r="I177" s="220">
        <f>F177*100</f>
        <v>800</v>
      </c>
      <c r="J177" s="220"/>
      <c r="K177" s="220"/>
      <c r="L177" s="77"/>
      <c r="M177" s="65"/>
      <c r="N177" s="65"/>
      <c r="O177" s="375" t="s">
        <v>776</v>
      </c>
      <c r="P177" s="65"/>
    </row>
    <row r="178" spans="1:16" ht="15">
      <c r="A178" s="111" t="s">
        <v>548</v>
      </c>
      <c r="B178" s="216" t="s">
        <v>553</v>
      </c>
      <c r="C178" s="76"/>
      <c r="D178" s="76" t="s">
        <v>18</v>
      </c>
      <c r="E178" s="98"/>
      <c r="F178" s="219">
        <v>5</v>
      </c>
      <c r="G178" s="100">
        <v>2018</v>
      </c>
      <c r="H178" s="220">
        <f>I178</f>
        <v>250</v>
      </c>
      <c r="I178" s="220">
        <f>F178*50</f>
        <v>250</v>
      </c>
      <c r="J178" s="220"/>
      <c r="K178" s="220"/>
      <c r="L178" s="77"/>
      <c r="M178" s="65"/>
      <c r="N178" s="65"/>
      <c r="O178" s="375" t="s">
        <v>776</v>
      </c>
      <c r="P178" s="65"/>
    </row>
    <row r="179" spans="1:16" ht="15">
      <c r="A179" s="221" t="s">
        <v>496</v>
      </c>
      <c r="B179" s="222" t="s">
        <v>554</v>
      </c>
      <c r="C179" s="90"/>
      <c r="D179" s="90"/>
      <c r="E179" s="91"/>
      <c r="F179" s="223"/>
      <c r="G179" s="103"/>
      <c r="H179" s="224">
        <f>SUM(H180:H183)</f>
        <v>2320</v>
      </c>
      <c r="I179" s="224">
        <f>SUM(I180:I183)</f>
        <v>2320</v>
      </c>
      <c r="J179" s="224"/>
      <c r="K179" s="224"/>
      <c r="L179" s="77"/>
      <c r="M179" s="65"/>
      <c r="N179" s="65"/>
      <c r="O179" s="375"/>
      <c r="P179" s="65"/>
    </row>
    <row r="180" spans="1:16" ht="15">
      <c r="A180" s="111" t="s">
        <v>548</v>
      </c>
      <c r="B180" s="216" t="s">
        <v>550</v>
      </c>
      <c r="C180" s="76"/>
      <c r="D180" s="76" t="s">
        <v>355</v>
      </c>
      <c r="E180" s="98"/>
      <c r="F180" s="219">
        <v>6</v>
      </c>
      <c r="G180" s="100">
        <v>2018</v>
      </c>
      <c r="H180" s="220">
        <f>I180</f>
        <v>1200</v>
      </c>
      <c r="I180" s="220">
        <f>F180*200</f>
        <v>1200</v>
      </c>
      <c r="J180" s="220"/>
      <c r="K180" s="220"/>
      <c r="L180" s="77"/>
      <c r="M180" s="65"/>
      <c r="N180" s="65"/>
      <c r="O180" s="375" t="s">
        <v>777</v>
      </c>
      <c r="P180" s="65"/>
    </row>
    <row r="181" spans="1:16" ht="15">
      <c r="A181" s="111" t="s">
        <v>548</v>
      </c>
      <c r="B181" s="216" t="s">
        <v>555</v>
      </c>
      <c r="C181" s="76"/>
      <c r="D181" s="76" t="s">
        <v>552</v>
      </c>
      <c r="E181" s="98"/>
      <c r="F181" s="219">
        <v>1</v>
      </c>
      <c r="G181" s="100">
        <v>2018</v>
      </c>
      <c r="H181" s="220">
        <f>I181</f>
        <v>100</v>
      </c>
      <c r="I181" s="220">
        <v>100</v>
      </c>
      <c r="J181" s="220"/>
      <c r="K181" s="220"/>
      <c r="L181" s="77"/>
      <c r="M181" s="65"/>
      <c r="N181" s="65"/>
      <c r="O181" s="375" t="s">
        <v>778</v>
      </c>
      <c r="P181" s="65"/>
    </row>
    <row r="182" spans="1:16" ht="15">
      <c r="A182" s="111" t="s">
        <v>548</v>
      </c>
      <c r="B182" s="216" t="s">
        <v>556</v>
      </c>
      <c r="C182" s="76"/>
      <c r="D182" s="76" t="s">
        <v>18</v>
      </c>
      <c r="E182" s="98"/>
      <c r="F182" s="219">
        <v>1</v>
      </c>
      <c r="G182" s="100">
        <v>2018</v>
      </c>
      <c r="H182" s="220">
        <f>I182</f>
        <v>900</v>
      </c>
      <c r="I182" s="220">
        <f>6*150</f>
        <v>900</v>
      </c>
      <c r="J182" s="220"/>
      <c r="K182" s="220"/>
      <c r="L182" s="77"/>
      <c r="M182" s="65"/>
      <c r="N182" s="65"/>
      <c r="O182" s="375" t="s">
        <v>778</v>
      </c>
      <c r="P182" s="65"/>
    </row>
    <row r="183" spans="1:16" ht="30">
      <c r="A183" s="111" t="s">
        <v>548</v>
      </c>
      <c r="B183" s="216" t="s">
        <v>557</v>
      </c>
      <c r="C183" s="76"/>
      <c r="D183" s="76" t="s">
        <v>336</v>
      </c>
      <c r="E183" s="98"/>
      <c r="F183" s="219">
        <v>1</v>
      </c>
      <c r="G183" s="100">
        <v>2018</v>
      </c>
      <c r="H183" s="220">
        <f>I183</f>
        <v>120</v>
      </c>
      <c r="I183" s="220">
        <v>120</v>
      </c>
      <c r="J183" s="220"/>
      <c r="K183" s="220"/>
      <c r="L183" s="77"/>
      <c r="M183" s="65"/>
      <c r="N183" s="65"/>
      <c r="O183" s="375" t="s">
        <v>778</v>
      </c>
      <c r="P183" s="65"/>
    </row>
    <row r="184" spans="1:16" ht="15">
      <c r="A184" s="221" t="s">
        <v>496</v>
      </c>
      <c r="B184" s="222" t="s">
        <v>558</v>
      </c>
      <c r="C184" s="90"/>
      <c r="D184" s="90"/>
      <c r="E184" s="91"/>
      <c r="F184" s="223"/>
      <c r="G184" s="103"/>
      <c r="H184" s="224">
        <f>H185+H186+H187</f>
        <v>1850</v>
      </c>
      <c r="I184" s="224">
        <f>I185+I186+I187</f>
        <v>1850</v>
      </c>
      <c r="J184" s="224"/>
      <c r="K184" s="224"/>
      <c r="L184" s="77" t="s">
        <v>274</v>
      </c>
      <c r="M184" s="65"/>
      <c r="N184" s="65"/>
      <c r="O184" s="375"/>
      <c r="P184" s="65"/>
    </row>
    <row r="185" spans="1:16" ht="15">
      <c r="A185" s="111" t="s">
        <v>548</v>
      </c>
      <c r="B185" s="216" t="s">
        <v>559</v>
      </c>
      <c r="C185" s="76"/>
      <c r="D185" s="76" t="s">
        <v>355</v>
      </c>
      <c r="E185" s="98"/>
      <c r="F185" s="219">
        <v>6</v>
      </c>
      <c r="G185" s="100">
        <v>2018</v>
      </c>
      <c r="H185" s="220">
        <f>I185</f>
        <v>1200</v>
      </c>
      <c r="I185" s="220">
        <f>F185*200</f>
        <v>1200</v>
      </c>
      <c r="J185" s="220"/>
      <c r="K185" s="220"/>
      <c r="L185" s="77"/>
      <c r="M185" s="65"/>
      <c r="N185" s="65"/>
      <c r="O185" s="375" t="s">
        <v>776</v>
      </c>
      <c r="P185" s="65"/>
    </row>
    <row r="186" spans="1:16" ht="15">
      <c r="A186" s="111" t="s">
        <v>548</v>
      </c>
      <c r="B186" s="216" t="s">
        <v>560</v>
      </c>
      <c r="C186" s="76"/>
      <c r="D186" s="76" t="s">
        <v>355</v>
      </c>
      <c r="E186" s="98"/>
      <c r="F186" s="219">
        <v>5</v>
      </c>
      <c r="G186" s="100">
        <v>2018</v>
      </c>
      <c r="H186" s="220">
        <f>I186</f>
        <v>500</v>
      </c>
      <c r="I186" s="220">
        <f>F186*100</f>
        <v>500</v>
      </c>
      <c r="J186" s="220"/>
      <c r="K186" s="220"/>
      <c r="L186" s="77"/>
      <c r="M186" s="65"/>
      <c r="N186" s="65"/>
      <c r="O186" s="375" t="s">
        <v>776</v>
      </c>
      <c r="P186" s="65"/>
    </row>
    <row r="187" spans="1:16" ht="15">
      <c r="A187" s="111" t="s">
        <v>548</v>
      </c>
      <c r="B187" s="216" t="s">
        <v>561</v>
      </c>
      <c r="C187" s="76"/>
      <c r="D187" s="76"/>
      <c r="E187" s="98"/>
      <c r="F187" s="219"/>
      <c r="G187" s="100">
        <v>2018</v>
      </c>
      <c r="H187" s="220">
        <f>I187</f>
        <v>150</v>
      </c>
      <c r="I187" s="220">
        <v>150</v>
      </c>
      <c r="J187" s="220"/>
      <c r="K187" s="220"/>
      <c r="L187" s="77"/>
      <c r="M187" s="65"/>
      <c r="N187" s="65"/>
      <c r="O187" s="375" t="s">
        <v>776</v>
      </c>
      <c r="P187" s="65"/>
    </row>
    <row r="188" spans="1:16" ht="60">
      <c r="A188" s="106" t="s">
        <v>213</v>
      </c>
      <c r="B188" s="225" t="s">
        <v>562</v>
      </c>
      <c r="C188" s="76" t="s">
        <v>563</v>
      </c>
      <c r="D188" s="76"/>
      <c r="E188" s="98"/>
      <c r="F188" s="219"/>
      <c r="G188" s="100"/>
      <c r="H188" s="220"/>
      <c r="I188" s="220"/>
      <c r="J188" s="220"/>
      <c r="K188" s="220"/>
      <c r="L188" s="77"/>
      <c r="M188" s="65"/>
      <c r="N188" s="65"/>
      <c r="O188" s="376" t="s">
        <v>564</v>
      </c>
      <c r="P188" s="65"/>
    </row>
    <row r="189" spans="1:16" ht="28.5">
      <c r="A189" s="106" t="s">
        <v>224</v>
      </c>
      <c r="B189" s="127" t="s">
        <v>205</v>
      </c>
      <c r="C189" s="108"/>
      <c r="D189" s="123" t="s">
        <v>336</v>
      </c>
      <c r="E189" s="109"/>
      <c r="F189" s="73"/>
      <c r="G189" s="72"/>
      <c r="H189" s="178">
        <v>4000</v>
      </c>
      <c r="I189" s="178">
        <f>H189</f>
        <v>4000</v>
      </c>
      <c r="J189" s="178"/>
      <c r="K189" s="178"/>
      <c r="L189" s="77"/>
      <c r="M189" s="65"/>
      <c r="N189" s="65"/>
      <c r="O189" s="375"/>
      <c r="P189" s="65"/>
    </row>
    <row r="190" spans="1:16" ht="15">
      <c r="A190" s="111" t="s">
        <v>496</v>
      </c>
      <c r="B190" s="153" t="s">
        <v>565</v>
      </c>
      <c r="C190" s="114" t="s">
        <v>566</v>
      </c>
      <c r="D190" s="123" t="s">
        <v>336</v>
      </c>
      <c r="E190" s="98"/>
      <c r="F190" s="123">
        <v>1</v>
      </c>
      <c r="G190" s="100">
        <v>2018</v>
      </c>
      <c r="H190" s="150">
        <v>4000</v>
      </c>
      <c r="I190" s="150">
        <f>H190</f>
        <v>4000</v>
      </c>
      <c r="J190" s="150"/>
      <c r="K190" s="150"/>
      <c r="L190" s="77" t="s">
        <v>268</v>
      </c>
      <c r="M190" s="65"/>
      <c r="N190" s="65"/>
      <c r="O190" s="375" t="s">
        <v>779</v>
      </c>
      <c r="P190" s="65"/>
    </row>
    <row r="191" spans="1:16" ht="45">
      <c r="A191" s="106" t="s">
        <v>318</v>
      </c>
      <c r="B191" s="127" t="s">
        <v>319</v>
      </c>
      <c r="C191" s="114" t="s">
        <v>567</v>
      </c>
      <c r="D191" s="114"/>
      <c r="E191" s="119"/>
      <c r="F191" s="123"/>
      <c r="G191" s="124"/>
      <c r="H191" s="125"/>
      <c r="I191" s="101"/>
      <c r="J191" s="126"/>
      <c r="K191" s="126"/>
      <c r="L191" s="77"/>
      <c r="M191" s="65"/>
      <c r="N191" s="65"/>
      <c r="O191" s="375" t="s">
        <v>780</v>
      </c>
      <c r="P191" s="65"/>
    </row>
    <row r="192" spans="1:16" ht="30">
      <c r="A192" s="106" t="s">
        <v>322</v>
      </c>
      <c r="B192" s="127" t="s">
        <v>323</v>
      </c>
      <c r="C192" s="114" t="s">
        <v>568</v>
      </c>
      <c r="D192" s="114"/>
      <c r="E192" s="119"/>
      <c r="F192" s="123"/>
      <c r="G192" s="124"/>
      <c r="H192" s="125"/>
      <c r="I192" s="101"/>
      <c r="J192" s="126"/>
      <c r="K192" s="126"/>
      <c r="L192" s="77"/>
      <c r="M192" s="65"/>
      <c r="N192" s="65"/>
      <c r="O192" s="375" t="s">
        <v>781</v>
      </c>
      <c r="P192" s="65"/>
    </row>
    <row r="193" spans="1:16" ht="75">
      <c r="A193" s="106" t="s">
        <v>222</v>
      </c>
      <c r="B193" s="127" t="s">
        <v>327</v>
      </c>
      <c r="C193" s="114" t="s">
        <v>569</v>
      </c>
      <c r="D193" s="114"/>
      <c r="E193" s="119"/>
      <c r="F193" s="123"/>
      <c r="G193" s="124"/>
      <c r="H193" s="125"/>
      <c r="I193" s="101"/>
      <c r="J193" s="126"/>
      <c r="K193" s="126"/>
      <c r="L193" s="77"/>
      <c r="M193" s="65"/>
      <c r="N193" s="65"/>
      <c r="O193" s="375" t="s">
        <v>758</v>
      </c>
      <c r="P193" s="65"/>
    </row>
    <row r="194" spans="1:16" ht="60">
      <c r="A194" s="106" t="s">
        <v>570</v>
      </c>
      <c r="B194" s="127" t="s">
        <v>206</v>
      </c>
      <c r="C194" s="114" t="s">
        <v>571</v>
      </c>
      <c r="D194" s="114"/>
      <c r="E194" s="119"/>
      <c r="F194" s="123"/>
      <c r="G194" s="124"/>
      <c r="H194" s="125"/>
      <c r="I194" s="101"/>
      <c r="J194" s="126"/>
      <c r="K194" s="126"/>
      <c r="L194" s="77"/>
      <c r="M194" s="65"/>
      <c r="N194" s="65"/>
      <c r="O194" s="375" t="s">
        <v>758</v>
      </c>
      <c r="P194" s="65"/>
    </row>
    <row r="195" spans="1:16" ht="28.5">
      <c r="A195" s="64" t="s">
        <v>226</v>
      </c>
      <c r="B195" s="95" t="s">
        <v>301</v>
      </c>
      <c r="C195" s="114"/>
      <c r="D195" s="114"/>
      <c r="E195" s="119"/>
      <c r="F195" s="123"/>
      <c r="G195" s="124"/>
      <c r="H195" s="125"/>
      <c r="I195" s="101"/>
      <c r="J195" s="126"/>
      <c r="K195" s="126"/>
      <c r="L195" s="77"/>
      <c r="M195" s="65"/>
      <c r="N195" s="65"/>
      <c r="O195" s="375"/>
      <c r="P195" s="65"/>
    </row>
    <row r="196" spans="1:16" s="96" customFormat="1" ht="45">
      <c r="A196" s="111"/>
      <c r="B196" s="112" t="s">
        <v>310</v>
      </c>
      <c r="C196" s="114" t="s">
        <v>572</v>
      </c>
      <c r="D196" s="114"/>
      <c r="E196" s="119"/>
      <c r="F196" s="123"/>
      <c r="G196" s="124"/>
      <c r="H196" s="125"/>
      <c r="I196" s="101"/>
      <c r="J196" s="126"/>
      <c r="K196" s="126"/>
      <c r="L196" s="77"/>
      <c r="M196" s="95"/>
      <c r="N196" s="95"/>
      <c r="O196" s="375" t="s">
        <v>782</v>
      </c>
      <c r="P196" s="95"/>
    </row>
    <row r="197" spans="1:16" ht="30">
      <c r="A197" s="111"/>
      <c r="B197" s="112" t="s">
        <v>314</v>
      </c>
      <c r="C197" s="114" t="s">
        <v>573</v>
      </c>
      <c r="D197" s="114"/>
      <c r="E197" s="119"/>
      <c r="F197" s="123"/>
      <c r="G197" s="124"/>
      <c r="H197" s="125"/>
      <c r="I197" s="101"/>
      <c r="J197" s="126"/>
      <c r="K197" s="126"/>
      <c r="L197" s="77"/>
      <c r="M197" s="65"/>
      <c r="N197" s="65"/>
      <c r="O197" s="375" t="s">
        <v>783</v>
      </c>
      <c r="P197" s="65"/>
    </row>
    <row r="198" spans="1:16" ht="30">
      <c r="A198" s="181" t="s">
        <v>227</v>
      </c>
      <c r="B198" s="210" t="s">
        <v>507</v>
      </c>
      <c r="C198" s="203" t="s">
        <v>574</v>
      </c>
      <c r="D198" s="114"/>
      <c r="E198" s="119"/>
      <c r="F198" s="123"/>
      <c r="G198" s="124"/>
      <c r="H198" s="125"/>
      <c r="I198" s="101"/>
      <c r="J198" s="126"/>
      <c r="K198" s="126"/>
      <c r="L198" s="77"/>
      <c r="M198" s="65"/>
      <c r="N198" s="65"/>
      <c r="O198" s="375" t="s">
        <v>758</v>
      </c>
      <c r="P198" s="65"/>
    </row>
    <row r="199" spans="1:16" ht="15">
      <c r="A199" s="64" t="s">
        <v>575</v>
      </c>
      <c r="B199" s="95" t="s">
        <v>576</v>
      </c>
      <c r="C199" s="64"/>
      <c r="D199" s="64"/>
      <c r="E199" s="64"/>
      <c r="F199" s="64"/>
      <c r="G199" s="198"/>
      <c r="H199" s="178">
        <f>H201+H211+H215+H222</f>
        <v>40369.66666666667</v>
      </c>
      <c r="I199" s="178">
        <f>I201+I211+I215+I222</f>
        <v>36765</v>
      </c>
      <c r="J199" s="78">
        <f>J201+J211+J215+J222</f>
        <v>0</v>
      </c>
      <c r="K199" s="178">
        <f>K201+K211+K215+K222</f>
        <v>3604.666666666667</v>
      </c>
      <c r="L199" s="77"/>
      <c r="M199" s="65"/>
      <c r="N199" s="65"/>
      <c r="O199" s="349"/>
      <c r="P199" s="65"/>
    </row>
    <row r="200" spans="1:16" ht="90">
      <c r="A200" s="64" t="s">
        <v>210</v>
      </c>
      <c r="B200" s="95" t="s">
        <v>577</v>
      </c>
      <c r="C200" s="77" t="s">
        <v>578</v>
      </c>
      <c r="D200" s="77"/>
      <c r="E200" s="77"/>
      <c r="F200" s="77"/>
      <c r="G200" s="184"/>
      <c r="H200" s="150"/>
      <c r="I200" s="150"/>
      <c r="J200" s="101"/>
      <c r="K200" s="150"/>
      <c r="L200" s="77"/>
      <c r="M200" s="65"/>
      <c r="N200" s="65"/>
      <c r="O200" s="377" t="s">
        <v>784</v>
      </c>
      <c r="P200" s="65"/>
    </row>
    <row r="201" spans="1:16" ht="15">
      <c r="A201" s="80" t="s">
        <v>211</v>
      </c>
      <c r="B201" s="80" t="s">
        <v>258</v>
      </c>
      <c r="C201" s="71"/>
      <c r="D201" s="71"/>
      <c r="E201" s="83"/>
      <c r="F201" s="83"/>
      <c r="G201" s="72"/>
      <c r="H201" s="142">
        <f>H202+H205+H207</f>
        <v>22614.666666666668</v>
      </c>
      <c r="I201" s="142">
        <f>I202+I205+I207</f>
        <v>20510</v>
      </c>
      <c r="J201" s="78">
        <f>J202+J205+J207</f>
        <v>0</v>
      </c>
      <c r="K201" s="142">
        <f>K202+K205+K207</f>
        <v>2104.666666666667</v>
      </c>
      <c r="L201" s="77"/>
      <c r="M201" s="65"/>
      <c r="N201" s="65"/>
      <c r="O201" s="378"/>
      <c r="P201" s="65"/>
    </row>
    <row r="202" spans="1:16" ht="15">
      <c r="A202" s="180" t="s">
        <v>70</v>
      </c>
      <c r="B202" s="222" t="s">
        <v>579</v>
      </c>
      <c r="C202" s="180"/>
      <c r="D202" s="180"/>
      <c r="E202" s="226">
        <f>SUM(E203:E204)+1.5</f>
        <v>8.2</v>
      </c>
      <c r="F202" s="180"/>
      <c r="G202" s="100"/>
      <c r="H202" s="227">
        <f>SUM(H203:H204)</f>
        <v>5404.666666666667</v>
      </c>
      <c r="I202" s="227">
        <f>SUM(I203:I204)</f>
        <v>3685</v>
      </c>
      <c r="J202" s="227"/>
      <c r="K202" s="227">
        <f>SUM(K203:K204)</f>
        <v>1719.6666666666667</v>
      </c>
      <c r="L202" s="77"/>
      <c r="M202" s="65"/>
      <c r="N202" s="65"/>
      <c r="O202" s="377"/>
      <c r="P202" s="65"/>
    </row>
    <row r="203" spans="1:16" ht="15">
      <c r="A203" s="104">
        <v>2</v>
      </c>
      <c r="B203" s="228" t="s">
        <v>580</v>
      </c>
      <c r="C203" s="229" t="s">
        <v>443</v>
      </c>
      <c r="D203" s="230" t="s">
        <v>260</v>
      </c>
      <c r="E203" s="231">
        <v>1.5</v>
      </c>
      <c r="F203" s="232"/>
      <c r="G203" s="100">
        <v>2017</v>
      </c>
      <c r="H203" s="233">
        <f>SUM(I203:K203)</f>
        <v>1210</v>
      </c>
      <c r="I203" s="233">
        <f>550*E203</f>
        <v>825</v>
      </c>
      <c r="J203" s="194"/>
      <c r="K203" s="194">
        <v>385</v>
      </c>
      <c r="L203" s="77" t="s">
        <v>274</v>
      </c>
      <c r="M203" s="65"/>
      <c r="N203" s="65"/>
      <c r="O203" s="349" t="s">
        <v>785</v>
      </c>
      <c r="P203" s="65"/>
    </row>
    <row r="204" spans="1:16" ht="15">
      <c r="A204" s="104">
        <v>3</v>
      </c>
      <c r="B204" s="228" t="s">
        <v>581</v>
      </c>
      <c r="C204" s="229" t="s">
        <v>443</v>
      </c>
      <c r="D204" s="230" t="s">
        <v>260</v>
      </c>
      <c r="E204" s="231">
        <v>5.2</v>
      </c>
      <c r="F204" s="232"/>
      <c r="G204" s="100">
        <v>2017</v>
      </c>
      <c r="H204" s="233">
        <f>SUM(I204:K204)</f>
        <v>4194.666666666667</v>
      </c>
      <c r="I204" s="233">
        <v>2860</v>
      </c>
      <c r="J204" s="194"/>
      <c r="K204" s="194">
        <v>1334.6666666666667</v>
      </c>
      <c r="L204" s="77"/>
      <c r="M204" s="65"/>
      <c r="N204" s="65"/>
      <c r="O204" s="377" t="s">
        <v>786</v>
      </c>
      <c r="P204" s="65"/>
    </row>
    <row r="205" spans="1:16" ht="15">
      <c r="A205" s="180" t="s">
        <v>72</v>
      </c>
      <c r="B205" s="180" t="s">
        <v>582</v>
      </c>
      <c r="C205" s="180">
        <f>+SUM(C206:C206)</f>
        <v>0</v>
      </c>
      <c r="D205" s="180"/>
      <c r="E205" s="226">
        <f>SUM(E206:E206)</f>
        <v>1.5</v>
      </c>
      <c r="F205" s="226">
        <f>+F206</f>
        <v>1.5</v>
      </c>
      <c r="G205" s="234"/>
      <c r="H205" s="235">
        <f>SUM(H206:H206)</f>
        <v>1210</v>
      </c>
      <c r="I205" s="235">
        <f>SUM(I206:I206)</f>
        <v>825</v>
      </c>
      <c r="J205" s="78">
        <f>SUM(J206:J206)</f>
        <v>0</v>
      </c>
      <c r="K205" s="235">
        <f>SUM(K206:K206)</f>
        <v>385</v>
      </c>
      <c r="L205" s="77"/>
      <c r="M205" s="65"/>
      <c r="N205" s="65"/>
      <c r="O205" s="378"/>
      <c r="P205" s="65"/>
    </row>
    <row r="206" spans="1:16" ht="30">
      <c r="A206" s="170">
        <v>1</v>
      </c>
      <c r="B206" s="228" t="s">
        <v>583</v>
      </c>
      <c r="C206" s="231" t="s">
        <v>584</v>
      </c>
      <c r="D206" s="231" t="s">
        <v>260</v>
      </c>
      <c r="E206" s="231">
        <v>1.5</v>
      </c>
      <c r="F206" s="231">
        <v>1.5</v>
      </c>
      <c r="G206" s="100">
        <v>2017</v>
      </c>
      <c r="H206" s="233">
        <f>SUM(I206:K206)</f>
        <v>1210</v>
      </c>
      <c r="I206" s="233">
        <f>+E206*550</f>
        <v>825</v>
      </c>
      <c r="J206" s="194"/>
      <c r="K206" s="194">
        <v>385</v>
      </c>
      <c r="L206" s="77" t="s">
        <v>274</v>
      </c>
      <c r="M206" s="65"/>
      <c r="N206" s="65"/>
      <c r="O206" s="379" t="s">
        <v>787</v>
      </c>
      <c r="P206" s="65"/>
    </row>
    <row r="207" spans="1:16" ht="15">
      <c r="A207" s="236" t="s">
        <v>585</v>
      </c>
      <c r="B207" s="236" t="s">
        <v>586</v>
      </c>
      <c r="C207" s="237"/>
      <c r="D207" s="237"/>
      <c r="E207" s="231"/>
      <c r="F207" s="238"/>
      <c r="G207" s="239"/>
      <c r="H207" s="235">
        <f>SUM(H208:H210)</f>
        <v>16000</v>
      </c>
      <c r="I207" s="235">
        <f>SUM(I208:I210)</f>
        <v>16000</v>
      </c>
      <c r="J207" s="78">
        <f>SUM(J208:J210)</f>
        <v>0</v>
      </c>
      <c r="K207" s="78">
        <f>SUM(K208:K210)</f>
        <v>0</v>
      </c>
      <c r="L207" s="77"/>
      <c r="M207" s="65"/>
      <c r="N207" s="65"/>
      <c r="O207" s="377"/>
      <c r="P207" s="65"/>
    </row>
    <row r="208" spans="1:16" ht="60">
      <c r="A208" s="104">
        <v>1</v>
      </c>
      <c r="B208" s="228" t="s">
        <v>587</v>
      </c>
      <c r="C208" s="230" t="s">
        <v>588</v>
      </c>
      <c r="D208" s="230" t="s">
        <v>336</v>
      </c>
      <c r="E208" s="231"/>
      <c r="F208" s="240">
        <v>1</v>
      </c>
      <c r="G208" s="100">
        <v>2017</v>
      </c>
      <c r="H208" s="233">
        <f>SUM(I208:K208)</f>
        <v>7000</v>
      </c>
      <c r="I208" s="233">
        <v>7000</v>
      </c>
      <c r="J208" s="233"/>
      <c r="K208" s="233"/>
      <c r="L208" s="77"/>
      <c r="M208" s="65"/>
      <c r="N208" s="65"/>
      <c r="O208" s="377" t="s">
        <v>589</v>
      </c>
      <c r="P208" s="65"/>
    </row>
    <row r="209" spans="1:16" ht="15">
      <c r="A209" s="104">
        <v>2</v>
      </c>
      <c r="B209" s="228" t="s">
        <v>590</v>
      </c>
      <c r="C209" s="230" t="s">
        <v>591</v>
      </c>
      <c r="D209" s="230" t="s">
        <v>336</v>
      </c>
      <c r="E209" s="231"/>
      <c r="F209" s="240">
        <v>1</v>
      </c>
      <c r="G209" s="100">
        <v>2017</v>
      </c>
      <c r="H209" s="233">
        <f>SUM(I209:K209)</f>
        <v>1000</v>
      </c>
      <c r="I209" s="233">
        <v>1000</v>
      </c>
      <c r="J209" s="227"/>
      <c r="K209" s="233"/>
      <c r="L209" s="77"/>
      <c r="M209" s="65"/>
      <c r="N209" s="65"/>
      <c r="O209" s="377" t="s">
        <v>589</v>
      </c>
      <c r="P209" s="65"/>
    </row>
    <row r="210" spans="1:16" ht="60">
      <c r="A210" s="104">
        <v>3</v>
      </c>
      <c r="B210" s="228" t="s">
        <v>592</v>
      </c>
      <c r="C210" s="230" t="s">
        <v>588</v>
      </c>
      <c r="D210" s="230" t="s">
        <v>336</v>
      </c>
      <c r="E210" s="231"/>
      <c r="F210" s="240">
        <v>1</v>
      </c>
      <c r="G210" s="100">
        <v>2017</v>
      </c>
      <c r="H210" s="233">
        <f>SUM(I210:K210)</f>
        <v>8000</v>
      </c>
      <c r="I210" s="233">
        <v>8000</v>
      </c>
      <c r="J210" s="233"/>
      <c r="K210" s="233"/>
      <c r="L210" s="77"/>
      <c r="M210" s="65"/>
      <c r="N210" s="65"/>
      <c r="O210" s="377" t="s">
        <v>589</v>
      </c>
      <c r="P210" s="65"/>
    </row>
    <row r="211" spans="1:16" ht="15">
      <c r="A211" s="106" t="s">
        <v>214</v>
      </c>
      <c r="B211" s="106" t="s">
        <v>195</v>
      </c>
      <c r="C211" s="108"/>
      <c r="D211" s="108"/>
      <c r="E211" s="231"/>
      <c r="F211" s="240"/>
      <c r="G211" s="110"/>
      <c r="H211" s="218">
        <f>H212+H213+H214</f>
        <v>10815</v>
      </c>
      <c r="I211" s="218">
        <f>I212+I213+I214</f>
        <v>10815</v>
      </c>
      <c r="J211" s="78">
        <f>J212+J213+J214</f>
        <v>0</v>
      </c>
      <c r="K211" s="78">
        <f>K212+K213+K214</f>
        <v>0</v>
      </c>
      <c r="L211" s="77"/>
      <c r="M211" s="65"/>
      <c r="N211" s="65"/>
      <c r="O211" s="349"/>
      <c r="P211" s="65"/>
    </row>
    <row r="212" spans="1:16" ht="75">
      <c r="A212" s="111">
        <v>1</v>
      </c>
      <c r="B212" s="112" t="s">
        <v>593</v>
      </c>
      <c r="C212" s="77" t="s">
        <v>594</v>
      </c>
      <c r="D212" s="98" t="s">
        <v>336</v>
      </c>
      <c r="E212" s="231"/>
      <c r="F212" s="240">
        <v>1</v>
      </c>
      <c r="G212" s="132">
        <v>2017</v>
      </c>
      <c r="H212" s="220">
        <f>SUM(I212:K212)</f>
        <v>4800</v>
      </c>
      <c r="I212" s="220">
        <v>4800</v>
      </c>
      <c r="J212" s="220"/>
      <c r="K212" s="220"/>
      <c r="L212" s="77"/>
      <c r="M212" s="65"/>
      <c r="N212" s="65"/>
      <c r="O212" s="349" t="s">
        <v>589</v>
      </c>
      <c r="P212" s="65"/>
    </row>
    <row r="213" spans="1:16" ht="75">
      <c r="A213" s="111">
        <v>2</v>
      </c>
      <c r="B213" s="112" t="s">
        <v>595</v>
      </c>
      <c r="C213" s="114" t="s">
        <v>596</v>
      </c>
      <c r="D213" s="98" t="s">
        <v>336</v>
      </c>
      <c r="E213" s="231"/>
      <c r="F213" s="240">
        <v>1</v>
      </c>
      <c r="G213" s="132"/>
      <c r="H213" s="220">
        <f>SUM(I213:K213)</f>
        <v>3215</v>
      </c>
      <c r="I213" s="220">
        <v>3215</v>
      </c>
      <c r="J213" s="220"/>
      <c r="K213" s="220"/>
      <c r="L213" s="77"/>
      <c r="M213" s="65"/>
      <c r="N213" s="65"/>
      <c r="O213" s="349" t="s">
        <v>589</v>
      </c>
      <c r="P213" s="65"/>
    </row>
    <row r="214" spans="1:16" s="243" customFormat="1" ht="45">
      <c r="A214" s="111">
        <v>3</v>
      </c>
      <c r="B214" s="65" t="s">
        <v>597</v>
      </c>
      <c r="C214" s="77" t="s">
        <v>598</v>
      </c>
      <c r="D214" s="77" t="s">
        <v>336</v>
      </c>
      <c r="E214" s="241"/>
      <c r="F214" s="77">
        <v>1</v>
      </c>
      <c r="G214" s="149">
        <v>2017</v>
      </c>
      <c r="H214" s="242">
        <f>SUM(I214:K214)</f>
        <v>2800</v>
      </c>
      <c r="I214" s="242">
        <v>2800</v>
      </c>
      <c r="J214" s="220"/>
      <c r="K214" s="220"/>
      <c r="L214" s="77"/>
      <c r="M214" s="216"/>
      <c r="N214" s="216"/>
      <c r="O214" s="349" t="s">
        <v>589</v>
      </c>
      <c r="P214" s="216"/>
    </row>
    <row r="215" spans="1:16" s="243" customFormat="1" ht="15">
      <c r="A215" s="106" t="s">
        <v>215</v>
      </c>
      <c r="B215" s="244" t="s">
        <v>284</v>
      </c>
      <c r="C215" s="108"/>
      <c r="D215" s="108"/>
      <c r="E215" s="231"/>
      <c r="F215" s="240"/>
      <c r="G215" s="110"/>
      <c r="H215" s="218">
        <f>H216+H217+H218</f>
        <v>4340</v>
      </c>
      <c r="I215" s="218">
        <f>I216+I217+I218</f>
        <v>4140</v>
      </c>
      <c r="J215" s="78">
        <f>J216+J217+J218</f>
        <v>0</v>
      </c>
      <c r="K215" s="218">
        <f>K216+K217+K218</f>
        <v>200</v>
      </c>
      <c r="L215" s="77"/>
      <c r="M215" s="216"/>
      <c r="N215" s="216"/>
      <c r="O215" s="380"/>
      <c r="P215" s="216"/>
    </row>
    <row r="216" spans="1:16" s="243" customFormat="1" ht="30">
      <c r="A216" s="111">
        <v>1</v>
      </c>
      <c r="B216" s="213" t="s">
        <v>517</v>
      </c>
      <c r="C216" s="114"/>
      <c r="D216" s="245"/>
      <c r="E216" s="246"/>
      <c r="F216" s="247"/>
      <c r="G216" s="248"/>
      <c r="H216" s="220">
        <f>SUM(I216:K216)</f>
        <v>3500</v>
      </c>
      <c r="I216" s="220">
        <v>3500</v>
      </c>
      <c r="J216" s="220"/>
      <c r="K216" s="220"/>
      <c r="L216" s="77"/>
      <c r="M216" s="216"/>
      <c r="N216" s="216"/>
      <c r="O216" s="349" t="s">
        <v>602</v>
      </c>
      <c r="P216" s="216"/>
    </row>
    <row r="217" spans="1:16" ht="15">
      <c r="A217" s="111">
        <v>2</v>
      </c>
      <c r="B217" s="213" t="s">
        <v>484</v>
      </c>
      <c r="C217" s="114"/>
      <c r="D217" s="245"/>
      <c r="E217" s="246"/>
      <c r="F217" s="247"/>
      <c r="G217" s="248"/>
      <c r="H217" s="220">
        <f>SUM(I217:K217)</f>
        <v>500</v>
      </c>
      <c r="I217" s="220">
        <v>500</v>
      </c>
      <c r="J217" s="220"/>
      <c r="K217" s="220"/>
      <c r="L217" s="77"/>
      <c r="M217" s="65"/>
      <c r="N217" s="65"/>
      <c r="O217" s="380" t="s">
        <v>391</v>
      </c>
      <c r="P217" s="65"/>
    </row>
    <row r="218" spans="1:16" ht="15">
      <c r="A218" s="111">
        <v>3</v>
      </c>
      <c r="B218" s="213" t="s">
        <v>599</v>
      </c>
      <c r="C218" s="114"/>
      <c r="D218" s="245"/>
      <c r="E218" s="246"/>
      <c r="F218" s="247"/>
      <c r="G218" s="248"/>
      <c r="H218" s="220">
        <f>SUM(H219:H220)</f>
        <v>340</v>
      </c>
      <c r="I218" s="220">
        <f>SUM(I219:I220)</f>
        <v>140</v>
      </c>
      <c r="J218" s="78">
        <f>SUM(J219:J220)</f>
        <v>0</v>
      </c>
      <c r="K218" s="220">
        <f>SUM(K219:K220)</f>
        <v>200</v>
      </c>
      <c r="L218" s="77"/>
      <c r="M218" s="65"/>
      <c r="N218" s="65"/>
      <c r="O218" s="349"/>
      <c r="P218" s="65"/>
    </row>
    <row r="219" spans="1:16" ht="15">
      <c r="A219" s="111" t="s">
        <v>61</v>
      </c>
      <c r="B219" s="213" t="s">
        <v>600</v>
      </c>
      <c r="C219" s="114" t="s">
        <v>601</v>
      </c>
      <c r="D219" s="114" t="s">
        <v>18</v>
      </c>
      <c r="E219" s="231"/>
      <c r="F219" s="240">
        <v>1</v>
      </c>
      <c r="G219" s="100">
        <v>2017</v>
      </c>
      <c r="H219" s="220">
        <f>SUM(I219:K219)</f>
        <v>170</v>
      </c>
      <c r="I219" s="220">
        <v>70</v>
      </c>
      <c r="J219" s="220"/>
      <c r="K219" s="220">
        <v>100</v>
      </c>
      <c r="L219" s="77" t="s">
        <v>268</v>
      </c>
      <c r="M219" s="65"/>
      <c r="N219" s="65"/>
      <c r="O219" s="349" t="s">
        <v>602</v>
      </c>
      <c r="P219" s="65"/>
    </row>
    <row r="220" spans="1:16" ht="15">
      <c r="A220" s="111" t="s">
        <v>61</v>
      </c>
      <c r="B220" s="213" t="s">
        <v>603</v>
      </c>
      <c r="C220" s="114" t="s">
        <v>604</v>
      </c>
      <c r="D220" s="114" t="s">
        <v>18</v>
      </c>
      <c r="E220" s="231"/>
      <c r="F220" s="240">
        <v>1</v>
      </c>
      <c r="G220" s="100">
        <v>2017</v>
      </c>
      <c r="H220" s="220">
        <f>SUM(I220:K220)</f>
        <v>170</v>
      </c>
      <c r="I220" s="220">
        <v>70</v>
      </c>
      <c r="J220" s="220"/>
      <c r="K220" s="220">
        <v>100</v>
      </c>
      <c r="L220" s="77" t="s">
        <v>268</v>
      </c>
      <c r="M220" s="65"/>
      <c r="N220" s="65"/>
      <c r="O220" s="349" t="s">
        <v>602</v>
      </c>
      <c r="P220" s="65"/>
    </row>
    <row r="221" spans="1:16" ht="30">
      <c r="A221" s="106" t="s">
        <v>218</v>
      </c>
      <c r="B221" s="244" t="s">
        <v>199</v>
      </c>
      <c r="C221" s="114" t="s">
        <v>605</v>
      </c>
      <c r="D221" s="114"/>
      <c r="E221" s="231"/>
      <c r="F221" s="240"/>
      <c r="G221" s="100"/>
      <c r="H221" s="220"/>
      <c r="I221" s="220"/>
      <c r="J221" s="220"/>
      <c r="K221" s="220"/>
      <c r="L221" s="77"/>
      <c r="M221" s="65"/>
      <c r="N221" s="65"/>
      <c r="O221" s="349" t="s">
        <v>788</v>
      </c>
      <c r="P221" s="65"/>
    </row>
    <row r="222" spans="1:16" ht="28.5">
      <c r="A222" s="106" t="s">
        <v>226</v>
      </c>
      <c r="B222" s="118" t="s">
        <v>606</v>
      </c>
      <c r="C222" s="219"/>
      <c r="D222" s="114"/>
      <c r="E222" s="231"/>
      <c r="F222" s="240"/>
      <c r="G222" s="72"/>
      <c r="H222" s="218">
        <f>SUM(H223:H225)</f>
        <v>2600</v>
      </c>
      <c r="I222" s="218">
        <f>SUM(I223:I225)</f>
        <v>1300</v>
      </c>
      <c r="J222" s="78">
        <f>SUM(J223:J225)</f>
        <v>0</v>
      </c>
      <c r="K222" s="218">
        <f>SUM(K223:K225)</f>
        <v>1300</v>
      </c>
      <c r="L222" s="77"/>
      <c r="M222" s="65"/>
      <c r="N222" s="65"/>
      <c r="O222" s="381" t="s">
        <v>629</v>
      </c>
      <c r="P222" s="65"/>
    </row>
    <row r="223" spans="1:16" ht="45">
      <c r="A223" s="111">
        <v>1</v>
      </c>
      <c r="B223" s="213" t="s">
        <v>607</v>
      </c>
      <c r="C223" s="114" t="s">
        <v>303</v>
      </c>
      <c r="D223" s="114" t="s">
        <v>336</v>
      </c>
      <c r="E223" s="65"/>
      <c r="F223" s="77">
        <v>1</v>
      </c>
      <c r="G223" s="184"/>
      <c r="H223" s="220">
        <f>SUM(I223:K223)</f>
        <v>1000</v>
      </c>
      <c r="I223" s="220">
        <v>500</v>
      </c>
      <c r="J223" s="220"/>
      <c r="K223" s="220">
        <v>500</v>
      </c>
      <c r="L223" s="77" t="s">
        <v>268</v>
      </c>
      <c r="M223" s="65"/>
      <c r="N223" s="65"/>
      <c r="O223" s="349" t="s">
        <v>589</v>
      </c>
      <c r="P223" s="65"/>
    </row>
    <row r="224" spans="1:16" s="96" customFormat="1" ht="45">
      <c r="A224" s="111">
        <v>2</v>
      </c>
      <c r="B224" s="213" t="s">
        <v>608</v>
      </c>
      <c r="C224" s="114" t="s">
        <v>303</v>
      </c>
      <c r="D224" s="114" t="s">
        <v>336</v>
      </c>
      <c r="E224" s="65"/>
      <c r="F224" s="77">
        <v>1</v>
      </c>
      <c r="G224" s="184"/>
      <c r="H224" s="220">
        <f>SUM(I224:K224)</f>
        <v>1000</v>
      </c>
      <c r="I224" s="220">
        <v>500</v>
      </c>
      <c r="J224" s="220"/>
      <c r="K224" s="220">
        <v>500</v>
      </c>
      <c r="L224" s="77" t="s">
        <v>268</v>
      </c>
      <c r="M224" s="95"/>
      <c r="N224" s="95"/>
      <c r="O224" s="349" t="s">
        <v>589</v>
      </c>
      <c r="P224" s="95"/>
    </row>
    <row r="225" spans="1:16" ht="45">
      <c r="A225" s="77">
        <v>3</v>
      </c>
      <c r="B225" s="65" t="s">
        <v>409</v>
      </c>
      <c r="C225" s="114" t="s">
        <v>308</v>
      </c>
      <c r="D225" s="114" t="s">
        <v>336</v>
      </c>
      <c r="E225" s="65"/>
      <c r="F225" s="77">
        <v>1</v>
      </c>
      <c r="G225" s="184"/>
      <c r="H225" s="150">
        <f>SUM(I225:K225)</f>
        <v>600</v>
      </c>
      <c r="I225" s="150">
        <v>300</v>
      </c>
      <c r="J225" s="150"/>
      <c r="K225" s="150">
        <v>300</v>
      </c>
      <c r="L225" s="77"/>
      <c r="M225" s="65"/>
      <c r="N225" s="65"/>
      <c r="O225" s="349" t="s">
        <v>589</v>
      </c>
      <c r="P225" s="65"/>
    </row>
    <row r="226" spans="1:16" s="96" customFormat="1" ht="45">
      <c r="A226" s="111"/>
      <c r="B226" s="112" t="s">
        <v>310</v>
      </c>
      <c r="C226" s="114" t="s">
        <v>609</v>
      </c>
      <c r="D226" s="114"/>
      <c r="E226" s="119"/>
      <c r="F226" s="123"/>
      <c r="G226" s="124"/>
      <c r="H226" s="125"/>
      <c r="I226" s="101"/>
      <c r="J226" s="126"/>
      <c r="K226" s="126"/>
      <c r="L226" s="77"/>
      <c r="M226" s="95"/>
      <c r="N226" s="95"/>
      <c r="O226" s="352"/>
      <c r="P226" s="95"/>
    </row>
    <row r="227" spans="1:16" ht="30">
      <c r="A227" s="111"/>
      <c r="B227" s="112" t="s">
        <v>314</v>
      </c>
      <c r="C227" s="114" t="s">
        <v>610</v>
      </c>
      <c r="D227" s="114"/>
      <c r="E227" s="119"/>
      <c r="F227" s="123"/>
      <c r="G227" s="124"/>
      <c r="H227" s="125"/>
      <c r="I227" s="101"/>
      <c r="J227" s="126"/>
      <c r="K227" s="126"/>
      <c r="L227" s="77"/>
      <c r="M227" s="65"/>
      <c r="N227" s="65"/>
      <c r="O227" s="349"/>
      <c r="P227" s="65"/>
    </row>
    <row r="228" spans="1:16" ht="30">
      <c r="A228" s="181" t="s">
        <v>227</v>
      </c>
      <c r="B228" s="210" t="s">
        <v>507</v>
      </c>
      <c r="C228" s="203" t="s">
        <v>611</v>
      </c>
      <c r="D228" s="114"/>
      <c r="E228" s="119"/>
      <c r="F228" s="123"/>
      <c r="G228" s="124"/>
      <c r="H228" s="125"/>
      <c r="I228" s="101"/>
      <c r="J228" s="126"/>
      <c r="K228" s="126"/>
      <c r="L228" s="77"/>
      <c r="M228" s="65"/>
      <c r="N228" s="65"/>
      <c r="O228" s="349" t="s">
        <v>391</v>
      </c>
      <c r="P228" s="65"/>
    </row>
    <row r="229" spans="1:16" ht="45">
      <c r="A229" s="106" t="s">
        <v>318</v>
      </c>
      <c r="B229" s="127" t="s">
        <v>319</v>
      </c>
      <c r="C229" s="114" t="s">
        <v>612</v>
      </c>
      <c r="D229" s="114"/>
      <c r="E229" s="119"/>
      <c r="F229" s="123"/>
      <c r="G229" s="124"/>
      <c r="H229" s="125"/>
      <c r="I229" s="101"/>
      <c r="J229" s="126"/>
      <c r="K229" s="126"/>
      <c r="L229" s="77"/>
      <c r="M229" s="65"/>
      <c r="N229" s="65"/>
      <c r="O229" s="349" t="s">
        <v>789</v>
      </c>
      <c r="P229" s="65"/>
    </row>
    <row r="230" spans="1:16" ht="30">
      <c r="A230" s="106" t="s">
        <v>322</v>
      </c>
      <c r="B230" s="127" t="s">
        <v>323</v>
      </c>
      <c r="C230" s="114" t="s">
        <v>613</v>
      </c>
      <c r="D230" s="114"/>
      <c r="E230" s="119"/>
      <c r="F230" s="123"/>
      <c r="G230" s="124"/>
      <c r="H230" s="125"/>
      <c r="I230" s="101"/>
      <c r="J230" s="126"/>
      <c r="K230" s="126"/>
      <c r="L230" s="77"/>
      <c r="M230" s="65"/>
      <c r="N230" s="65"/>
      <c r="O230" s="382" t="s">
        <v>790</v>
      </c>
      <c r="P230" s="65"/>
    </row>
    <row r="231" spans="1:16" s="169" customFormat="1" ht="15">
      <c r="A231" s="64" t="s">
        <v>614</v>
      </c>
      <c r="B231" s="95" t="s">
        <v>615</v>
      </c>
      <c r="C231" s="64"/>
      <c r="D231" s="64"/>
      <c r="E231" s="64"/>
      <c r="F231" s="64"/>
      <c r="G231" s="198"/>
      <c r="H231" s="178">
        <f>H233+H237+H239+H242+H248+H251</f>
        <v>20530</v>
      </c>
      <c r="I231" s="178">
        <f>I233+I237+I239+I242+I248+I251</f>
        <v>18845</v>
      </c>
      <c r="J231" s="78">
        <f>J233+J237+J239+J242+J248+J251</f>
        <v>0</v>
      </c>
      <c r="K231" s="178">
        <f>K233+K237+K239+K242+K248+K251</f>
        <v>1685</v>
      </c>
      <c r="L231" s="77"/>
      <c r="M231" s="168"/>
      <c r="N231" s="168"/>
      <c r="O231" s="364"/>
      <c r="P231" s="168"/>
    </row>
    <row r="232" spans="1:16" ht="90">
      <c r="A232" s="64" t="s">
        <v>210</v>
      </c>
      <c r="B232" s="95" t="s">
        <v>577</v>
      </c>
      <c r="C232" s="77" t="s">
        <v>578</v>
      </c>
      <c r="D232" s="77"/>
      <c r="E232" s="77"/>
      <c r="F232" s="77"/>
      <c r="G232" s="184"/>
      <c r="H232" s="150"/>
      <c r="I232" s="150"/>
      <c r="J232" s="101"/>
      <c r="K232" s="150"/>
      <c r="L232" s="77"/>
      <c r="M232" s="65"/>
      <c r="N232" s="65"/>
      <c r="O232" s="349"/>
      <c r="P232" s="65"/>
    </row>
    <row r="233" spans="1:16" ht="15">
      <c r="A233" s="80" t="s">
        <v>211</v>
      </c>
      <c r="B233" s="81" t="s">
        <v>258</v>
      </c>
      <c r="C233" s="71"/>
      <c r="D233" s="71"/>
      <c r="E233" s="83">
        <v>5.1</v>
      </c>
      <c r="F233" s="83">
        <v>6</v>
      </c>
      <c r="G233" s="72"/>
      <c r="H233" s="78">
        <f>H234</f>
        <v>3740</v>
      </c>
      <c r="I233" s="78">
        <f>I234</f>
        <v>2805</v>
      </c>
      <c r="J233" s="78">
        <f>J234</f>
        <v>0</v>
      </c>
      <c r="K233" s="78">
        <f>K234</f>
        <v>935</v>
      </c>
      <c r="L233" s="77"/>
      <c r="M233" s="65"/>
      <c r="N233" s="65"/>
      <c r="O233" s="383"/>
      <c r="P233" s="65"/>
    </row>
    <row r="234" spans="1:16" ht="15">
      <c r="A234" s="88" t="s">
        <v>616</v>
      </c>
      <c r="B234" s="89" t="s">
        <v>617</v>
      </c>
      <c r="C234" s="90"/>
      <c r="D234" s="90"/>
      <c r="E234" s="91">
        <v>6.5</v>
      </c>
      <c r="F234" s="249"/>
      <c r="G234" s="239"/>
      <c r="H234" s="235">
        <f>SUM(H235:H236)</f>
        <v>3740</v>
      </c>
      <c r="I234" s="235">
        <f>SUM(I235:I236)</f>
        <v>2805</v>
      </c>
      <c r="J234" s="78">
        <f>SUM(J235:J236)</f>
        <v>0</v>
      </c>
      <c r="K234" s="235">
        <f>SUM(K235:K236)</f>
        <v>935</v>
      </c>
      <c r="L234" s="86"/>
      <c r="M234" s="65"/>
      <c r="N234" s="65"/>
      <c r="O234" s="383"/>
      <c r="P234" s="65"/>
    </row>
    <row r="235" spans="1:16" ht="60">
      <c r="A235" s="104">
        <v>2</v>
      </c>
      <c r="B235" s="197" t="s">
        <v>618</v>
      </c>
      <c r="C235" s="76" t="s">
        <v>619</v>
      </c>
      <c r="D235" s="76" t="s">
        <v>260</v>
      </c>
      <c r="E235" s="98">
        <v>1.5</v>
      </c>
      <c r="F235" s="131"/>
      <c r="G235" s="100"/>
      <c r="H235" s="101">
        <f>SUM(I235:K235)</f>
        <v>1100</v>
      </c>
      <c r="I235" s="250">
        <v>825</v>
      </c>
      <c r="J235" s="102"/>
      <c r="K235" s="102">
        <v>275</v>
      </c>
      <c r="L235" s="77" t="s">
        <v>274</v>
      </c>
      <c r="M235" s="65"/>
      <c r="N235" s="65"/>
      <c r="O235" s="384" t="s">
        <v>791</v>
      </c>
      <c r="P235" s="65"/>
    </row>
    <row r="236" spans="1:16" ht="45">
      <c r="A236" s="104">
        <v>3</v>
      </c>
      <c r="B236" s="97" t="s">
        <v>620</v>
      </c>
      <c r="C236" s="76" t="s">
        <v>621</v>
      </c>
      <c r="D236" s="76" t="s">
        <v>260</v>
      </c>
      <c r="E236" s="98">
        <v>3.6</v>
      </c>
      <c r="F236" s="131"/>
      <c r="G236" s="100"/>
      <c r="H236" s="101">
        <f>SUM(I236:K236)</f>
        <v>2640</v>
      </c>
      <c r="I236" s="101">
        <v>1980</v>
      </c>
      <c r="J236" s="102"/>
      <c r="K236" s="102">
        <v>660</v>
      </c>
      <c r="L236" s="77"/>
      <c r="M236" s="65"/>
      <c r="N236" s="65"/>
      <c r="O236" s="384" t="s">
        <v>792</v>
      </c>
      <c r="P236" s="65"/>
    </row>
    <row r="237" spans="1:16" ht="15">
      <c r="A237" s="80" t="s">
        <v>213</v>
      </c>
      <c r="B237" s="134" t="s">
        <v>194</v>
      </c>
      <c r="C237" s="79"/>
      <c r="D237" s="114"/>
      <c r="E237" s="98"/>
      <c r="F237" s="83"/>
      <c r="G237" s="100"/>
      <c r="H237" s="78">
        <f>H238</f>
        <v>1020</v>
      </c>
      <c r="I237" s="78">
        <f>I238</f>
        <v>1020</v>
      </c>
      <c r="J237" s="78">
        <f>J238</f>
        <v>0</v>
      </c>
      <c r="K237" s="78">
        <f>K238</f>
        <v>0</v>
      </c>
      <c r="L237" s="77"/>
      <c r="M237" s="65"/>
      <c r="N237" s="65"/>
      <c r="O237" s="383"/>
      <c r="P237" s="65"/>
    </row>
    <row r="238" spans="1:16" ht="30">
      <c r="A238" s="111" t="s">
        <v>622</v>
      </c>
      <c r="B238" s="112" t="s">
        <v>623</v>
      </c>
      <c r="C238" s="76" t="s">
        <v>624</v>
      </c>
      <c r="D238" s="76" t="s">
        <v>260</v>
      </c>
      <c r="E238" s="98"/>
      <c r="F238" s="131" t="s">
        <v>625</v>
      </c>
      <c r="G238" s="149"/>
      <c r="H238" s="101">
        <f>SUM(I238:K238)</f>
        <v>1020</v>
      </c>
      <c r="I238" s="101">
        <v>1020</v>
      </c>
      <c r="J238" s="115"/>
      <c r="K238" s="115"/>
      <c r="L238" s="77"/>
      <c r="M238" s="65"/>
      <c r="N238" s="65"/>
      <c r="O238" s="349" t="s">
        <v>343</v>
      </c>
      <c r="P238" s="65"/>
    </row>
    <row r="239" spans="1:16" ht="15">
      <c r="A239" s="106" t="s">
        <v>214</v>
      </c>
      <c r="B239" s="251" t="s">
        <v>195</v>
      </c>
      <c r="C239" s="76"/>
      <c r="D239" s="76"/>
      <c r="E239" s="98"/>
      <c r="F239" s="131"/>
      <c r="G239" s="100"/>
      <c r="H239" s="78">
        <f>SUM(H240:H241)</f>
        <v>7050</v>
      </c>
      <c r="I239" s="78">
        <f>SUM(I240:I241)</f>
        <v>7050</v>
      </c>
      <c r="J239" s="78">
        <f>SUM(J240:J241)</f>
        <v>0</v>
      </c>
      <c r="K239" s="78">
        <f>SUM(K240:K241)</f>
        <v>0</v>
      </c>
      <c r="L239" s="77"/>
      <c r="M239" s="65"/>
      <c r="N239" s="65"/>
      <c r="O239" s="349"/>
      <c r="P239" s="65"/>
    </row>
    <row r="240" spans="1:16" ht="195">
      <c r="A240" s="252" t="s">
        <v>626</v>
      </c>
      <c r="B240" s="97" t="s">
        <v>627</v>
      </c>
      <c r="C240" s="114" t="s">
        <v>628</v>
      </c>
      <c r="D240" s="114"/>
      <c r="E240" s="98"/>
      <c r="F240" s="98"/>
      <c r="G240" s="132"/>
      <c r="H240" s="101">
        <f>SUM(I240:K240)</f>
        <v>4100</v>
      </c>
      <c r="I240" s="101">
        <v>4100</v>
      </c>
      <c r="J240" s="101"/>
      <c r="K240" s="101"/>
      <c r="L240" s="77"/>
      <c r="M240" s="65"/>
      <c r="N240" s="65"/>
      <c r="O240" s="350" t="s">
        <v>793</v>
      </c>
      <c r="P240" s="65"/>
    </row>
    <row r="241" spans="1:16" ht="120">
      <c r="A241" s="252" t="s">
        <v>630</v>
      </c>
      <c r="B241" s="253" t="s">
        <v>558</v>
      </c>
      <c r="C241" s="114" t="s">
        <v>631</v>
      </c>
      <c r="D241" s="114"/>
      <c r="E241" s="98"/>
      <c r="F241" s="98"/>
      <c r="G241" s="149"/>
      <c r="H241" s="101">
        <f>SUM(I241:K241)</f>
        <v>2950</v>
      </c>
      <c r="I241" s="101">
        <v>2950</v>
      </c>
      <c r="J241" s="101"/>
      <c r="K241" s="101"/>
      <c r="L241" s="77" t="s">
        <v>268</v>
      </c>
      <c r="M241" s="65"/>
      <c r="N241" s="65"/>
      <c r="O241" s="350" t="s">
        <v>793</v>
      </c>
      <c r="P241" s="65"/>
    </row>
    <row r="242" spans="1:16" ht="15">
      <c r="A242" s="106" t="s">
        <v>215</v>
      </c>
      <c r="B242" s="107" t="s">
        <v>284</v>
      </c>
      <c r="C242" s="108"/>
      <c r="D242" s="108"/>
      <c r="E242" s="254"/>
      <c r="F242" s="254"/>
      <c r="G242" s="149"/>
      <c r="H242" s="78">
        <f>H243+H244+H245</f>
        <v>4920</v>
      </c>
      <c r="I242" s="78">
        <f>I243+I244+I245</f>
        <v>4670</v>
      </c>
      <c r="J242" s="78">
        <f>J243+J244+J245</f>
        <v>0</v>
      </c>
      <c r="K242" s="78">
        <f>K243+K244+K245</f>
        <v>250</v>
      </c>
      <c r="L242" s="77"/>
      <c r="M242" s="65"/>
      <c r="N242" s="65"/>
      <c r="O242" s="349"/>
      <c r="P242" s="65"/>
    </row>
    <row r="243" spans="1:16" ht="30">
      <c r="A243" s="111">
        <v>1</v>
      </c>
      <c r="B243" s="112" t="s">
        <v>285</v>
      </c>
      <c r="C243" s="114" t="s">
        <v>632</v>
      </c>
      <c r="D243" s="114" t="s">
        <v>336</v>
      </c>
      <c r="E243" s="98"/>
      <c r="F243" s="98">
        <v>1</v>
      </c>
      <c r="G243" s="149"/>
      <c r="H243" s="101">
        <f>SUM(I243:K243)</f>
        <v>4000</v>
      </c>
      <c r="I243" s="101">
        <v>4000</v>
      </c>
      <c r="J243" s="101"/>
      <c r="K243" s="101"/>
      <c r="L243" s="77"/>
      <c r="M243" s="65"/>
      <c r="N243" s="65"/>
      <c r="O243" s="349"/>
      <c r="P243" s="65"/>
    </row>
    <row r="244" spans="1:16" ht="45">
      <c r="A244" s="111">
        <v>2</v>
      </c>
      <c r="B244" s="65" t="s">
        <v>289</v>
      </c>
      <c r="C244" s="77" t="s">
        <v>633</v>
      </c>
      <c r="D244" s="114" t="s">
        <v>336</v>
      </c>
      <c r="E244" s="98"/>
      <c r="F244" s="98">
        <v>1</v>
      </c>
      <c r="G244" s="132"/>
      <c r="H244" s="101">
        <f>SUM(I244:K244)</f>
        <v>500</v>
      </c>
      <c r="I244" s="250">
        <v>500</v>
      </c>
      <c r="J244" s="255"/>
      <c r="K244" s="115"/>
      <c r="L244" s="77" t="s">
        <v>268</v>
      </c>
      <c r="M244" s="65"/>
      <c r="N244" s="65"/>
      <c r="O244" s="349"/>
      <c r="P244" s="65"/>
    </row>
    <row r="245" spans="1:16" ht="30">
      <c r="A245" s="111">
        <v>3</v>
      </c>
      <c r="B245" s="112" t="s">
        <v>634</v>
      </c>
      <c r="C245" s="114" t="s">
        <v>635</v>
      </c>
      <c r="D245" s="114" t="s">
        <v>336</v>
      </c>
      <c r="E245" s="98"/>
      <c r="F245" s="98">
        <v>2</v>
      </c>
      <c r="G245" s="149"/>
      <c r="H245" s="101">
        <f>SUM(H246:H247)</f>
        <v>420</v>
      </c>
      <c r="I245" s="250">
        <v>170</v>
      </c>
      <c r="J245" s="115"/>
      <c r="K245" s="101">
        <v>250</v>
      </c>
      <c r="L245" s="77"/>
      <c r="M245" s="65"/>
      <c r="N245" s="65"/>
      <c r="O245" s="349"/>
      <c r="P245" s="65"/>
    </row>
    <row r="246" spans="1:16" ht="15">
      <c r="A246" s="111" t="s">
        <v>496</v>
      </c>
      <c r="B246" s="112" t="s">
        <v>636</v>
      </c>
      <c r="C246" s="114" t="s">
        <v>637</v>
      </c>
      <c r="D246" s="114" t="s">
        <v>336</v>
      </c>
      <c r="E246" s="98"/>
      <c r="F246" s="98">
        <v>1</v>
      </c>
      <c r="G246" s="149"/>
      <c r="H246" s="101">
        <f>SUM(I246:K246)</f>
        <v>250</v>
      </c>
      <c r="I246" s="250">
        <v>100</v>
      </c>
      <c r="J246" s="115"/>
      <c r="K246" s="101">
        <v>150</v>
      </c>
      <c r="L246" s="77" t="s">
        <v>268</v>
      </c>
      <c r="M246" s="65"/>
      <c r="N246" s="65"/>
      <c r="O246" s="349" t="s">
        <v>629</v>
      </c>
      <c r="P246" s="65"/>
    </row>
    <row r="247" spans="1:16" ht="15">
      <c r="A247" s="111" t="s">
        <v>61</v>
      </c>
      <c r="B247" s="112" t="s">
        <v>638</v>
      </c>
      <c r="C247" s="114" t="s">
        <v>639</v>
      </c>
      <c r="D247" s="114" t="s">
        <v>336</v>
      </c>
      <c r="E247" s="98"/>
      <c r="F247" s="98">
        <v>1</v>
      </c>
      <c r="G247" s="149"/>
      <c r="H247" s="101">
        <f>SUM(I247:K247)</f>
        <v>170</v>
      </c>
      <c r="I247" s="250">
        <v>70</v>
      </c>
      <c r="J247" s="115"/>
      <c r="K247" s="101">
        <v>100</v>
      </c>
      <c r="L247" s="77" t="s">
        <v>268</v>
      </c>
      <c r="M247" s="65"/>
      <c r="N247" s="65"/>
      <c r="O247" s="350" t="s">
        <v>794</v>
      </c>
      <c r="P247" s="65"/>
    </row>
    <row r="248" spans="1:16" ht="28.5">
      <c r="A248" s="106" t="s">
        <v>216</v>
      </c>
      <c r="B248" s="244" t="s">
        <v>640</v>
      </c>
      <c r="C248" s="114"/>
      <c r="D248" s="114"/>
      <c r="E248" s="109"/>
      <c r="F248" s="98"/>
      <c r="G248" s="149"/>
      <c r="H248" s="78">
        <f>H249</f>
        <v>3000</v>
      </c>
      <c r="I248" s="78">
        <f>I249</f>
        <v>3000</v>
      </c>
      <c r="J248" s="78">
        <f>J249</f>
        <v>0</v>
      </c>
      <c r="K248" s="78">
        <f>K249</f>
        <v>0</v>
      </c>
      <c r="L248" s="77"/>
      <c r="M248" s="65"/>
      <c r="N248" s="65"/>
      <c r="O248" s="349"/>
      <c r="P248" s="65"/>
    </row>
    <row r="249" spans="1:16" ht="30">
      <c r="A249" s="106"/>
      <c r="B249" s="213" t="s">
        <v>641</v>
      </c>
      <c r="C249" s="114" t="s">
        <v>642</v>
      </c>
      <c r="D249" s="114"/>
      <c r="E249" s="109"/>
      <c r="F249" s="98">
        <v>1</v>
      </c>
      <c r="G249" s="72"/>
      <c r="H249" s="101">
        <f>SUM(I249:K249)</f>
        <v>3000</v>
      </c>
      <c r="I249" s="101">
        <v>3000</v>
      </c>
      <c r="J249" s="102"/>
      <c r="K249" s="115"/>
      <c r="L249" s="77"/>
      <c r="M249" s="65"/>
      <c r="N249" s="65"/>
      <c r="O249" s="349" t="s">
        <v>629</v>
      </c>
      <c r="P249" s="65"/>
    </row>
    <row r="250" spans="1:16" ht="30">
      <c r="A250" s="106" t="s">
        <v>218</v>
      </c>
      <c r="B250" s="244" t="s">
        <v>199</v>
      </c>
      <c r="C250" s="114" t="s">
        <v>643</v>
      </c>
      <c r="D250" s="114"/>
      <c r="E250" s="231"/>
      <c r="F250" s="240"/>
      <c r="G250" s="100"/>
      <c r="H250" s="220"/>
      <c r="I250" s="220"/>
      <c r="J250" s="220"/>
      <c r="K250" s="220"/>
      <c r="L250" s="77"/>
      <c r="M250" s="65"/>
      <c r="N250" s="65"/>
      <c r="O250" s="349" t="s">
        <v>602</v>
      </c>
      <c r="P250" s="65"/>
    </row>
    <row r="251" spans="1:16" ht="28.5">
      <c r="A251" s="106" t="s">
        <v>226</v>
      </c>
      <c r="B251" s="118" t="s">
        <v>606</v>
      </c>
      <c r="C251" s="71"/>
      <c r="D251" s="71"/>
      <c r="E251" s="73"/>
      <c r="F251" s="73"/>
      <c r="G251" s="256"/>
      <c r="H251" s="78">
        <f>+H254</f>
        <v>800</v>
      </c>
      <c r="I251" s="78">
        <f>+I254</f>
        <v>300</v>
      </c>
      <c r="J251" s="78">
        <f>+J254</f>
        <v>0</v>
      </c>
      <c r="K251" s="78">
        <f>+K254</f>
        <v>500</v>
      </c>
      <c r="L251" s="77"/>
      <c r="M251" s="65"/>
      <c r="N251" s="65"/>
      <c r="O251" s="349"/>
      <c r="P251" s="65"/>
    </row>
    <row r="252" spans="1:16" ht="30">
      <c r="A252" s="111"/>
      <c r="B252" s="202" t="s">
        <v>644</v>
      </c>
      <c r="C252" s="257" t="s">
        <v>645</v>
      </c>
      <c r="D252" s="76"/>
      <c r="E252" s="123"/>
      <c r="F252" s="123"/>
      <c r="G252" s="256"/>
      <c r="H252" s="101"/>
      <c r="I252" s="101"/>
      <c r="J252" s="101"/>
      <c r="K252" s="101"/>
      <c r="L252" s="77"/>
      <c r="M252" s="65"/>
      <c r="N252" s="65"/>
      <c r="O252" s="374">
        <v>0.91</v>
      </c>
      <c r="P252" s="65"/>
    </row>
    <row r="253" spans="1:16" ht="45">
      <c r="A253" s="111"/>
      <c r="B253" s="202" t="s">
        <v>646</v>
      </c>
      <c r="C253" s="257" t="s">
        <v>647</v>
      </c>
      <c r="D253" s="76"/>
      <c r="E253" s="123"/>
      <c r="F253" s="123"/>
      <c r="G253" s="256"/>
      <c r="H253" s="101"/>
      <c r="I253" s="101"/>
      <c r="J253" s="101"/>
      <c r="K253" s="101"/>
      <c r="L253" s="77"/>
      <c r="M253" s="65"/>
      <c r="N253" s="65"/>
      <c r="O253" s="349"/>
      <c r="P253" s="65"/>
    </row>
    <row r="254" spans="1:16" ht="60">
      <c r="A254" s="111" t="s">
        <v>648</v>
      </c>
      <c r="B254" s="112" t="s">
        <v>649</v>
      </c>
      <c r="C254" s="114" t="s">
        <v>650</v>
      </c>
      <c r="D254" s="114" t="s">
        <v>304</v>
      </c>
      <c r="E254" s="258"/>
      <c r="F254" s="258">
        <v>1</v>
      </c>
      <c r="G254" s="100"/>
      <c r="H254" s="101">
        <f>SUM(I254:K254)</f>
        <v>800</v>
      </c>
      <c r="I254" s="250">
        <v>300</v>
      </c>
      <c r="J254" s="102"/>
      <c r="K254" s="115">
        <v>500</v>
      </c>
      <c r="L254" s="77" t="s">
        <v>268</v>
      </c>
      <c r="M254" s="65"/>
      <c r="N254" s="65"/>
      <c r="O254" s="349" t="s">
        <v>651</v>
      </c>
      <c r="P254" s="65"/>
    </row>
    <row r="255" spans="1:16" s="96" customFormat="1" ht="45">
      <c r="A255" s="111"/>
      <c r="B255" s="112" t="s">
        <v>310</v>
      </c>
      <c r="C255" s="114" t="s">
        <v>652</v>
      </c>
      <c r="D255" s="114"/>
      <c r="E255" s="119"/>
      <c r="F255" s="123"/>
      <c r="G255" s="124"/>
      <c r="H255" s="125"/>
      <c r="I255" s="101"/>
      <c r="J255" s="126"/>
      <c r="K255" s="126"/>
      <c r="L255" s="77"/>
      <c r="M255" s="95"/>
      <c r="N255" s="95"/>
      <c r="O255" s="352"/>
      <c r="P255" s="95"/>
    </row>
    <row r="256" spans="1:16" ht="30">
      <c r="A256" s="111"/>
      <c r="B256" s="112" t="s">
        <v>314</v>
      </c>
      <c r="C256" s="114" t="s">
        <v>653</v>
      </c>
      <c r="D256" s="114"/>
      <c r="E256" s="119"/>
      <c r="F256" s="123"/>
      <c r="G256" s="124"/>
      <c r="H256" s="125"/>
      <c r="I256" s="101"/>
      <c r="J256" s="126"/>
      <c r="K256" s="126"/>
      <c r="L256" s="77"/>
      <c r="M256" s="65"/>
      <c r="N256" s="65"/>
      <c r="O256" s="349"/>
      <c r="P256" s="65"/>
    </row>
    <row r="257" spans="1:16" ht="45">
      <c r="A257" s="106" t="s">
        <v>318</v>
      </c>
      <c r="B257" s="127" t="s">
        <v>319</v>
      </c>
      <c r="C257" s="114" t="s">
        <v>654</v>
      </c>
      <c r="D257" s="114"/>
      <c r="E257" s="119"/>
      <c r="F257" s="123"/>
      <c r="G257" s="124"/>
      <c r="H257" s="125"/>
      <c r="I257" s="101"/>
      <c r="J257" s="126"/>
      <c r="K257" s="126"/>
      <c r="L257" s="77"/>
      <c r="M257" s="65"/>
      <c r="N257" s="65"/>
      <c r="O257" s="349" t="s">
        <v>795</v>
      </c>
      <c r="P257" s="65"/>
    </row>
    <row r="258" spans="1:16" ht="30">
      <c r="A258" s="106" t="s">
        <v>322</v>
      </c>
      <c r="B258" s="127" t="s">
        <v>323</v>
      </c>
      <c r="C258" s="114" t="s">
        <v>655</v>
      </c>
      <c r="D258" s="114"/>
      <c r="E258" s="119"/>
      <c r="F258" s="123"/>
      <c r="G258" s="124"/>
      <c r="H258" s="125"/>
      <c r="I258" s="101"/>
      <c r="J258" s="126"/>
      <c r="K258" s="126"/>
      <c r="L258" s="77"/>
      <c r="M258" s="65"/>
      <c r="N258" s="65"/>
      <c r="O258" s="382" t="s">
        <v>796</v>
      </c>
      <c r="P258" s="65"/>
    </row>
    <row r="259" spans="1:16" s="96" customFormat="1" ht="15">
      <c r="A259" s="64" t="s">
        <v>656</v>
      </c>
      <c r="B259" s="95" t="s">
        <v>657</v>
      </c>
      <c r="C259" s="64"/>
      <c r="D259" s="64"/>
      <c r="E259" s="64"/>
      <c r="F259" s="64"/>
      <c r="G259" s="198"/>
      <c r="H259" s="178">
        <f>H261+H264+H267+H273</f>
        <v>16785</v>
      </c>
      <c r="I259" s="178">
        <f>I261+I264+I267+I273</f>
        <v>14135</v>
      </c>
      <c r="J259" s="178">
        <f>J261+J264+J267+J273</f>
        <v>0</v>
      </c>
      <c r="K259" s="178">
        <f>K261+K264+K267+K273</f>
        <v>2650</v>
      </c>
      <c r="L259" s="64"/>
      <c r="M259" s="95"/>
      <c r="N259" s="95"/>
      <c r="O259" s="349"/>
      <c r="P259" s="95"/>
    </row>
    <row r="260" spans="1:16" ht="90">
      <c r="A260" s="64" t="s">
        <v>210</v>
      </c>
      <c r="B260" s="95" t="s">
        <v>577</v>
      </c>
      <c r="C260" s="77" t="s">
        <v>578</v>
      </c>
      <c r="D260" s="77"/>
      <c r="E260" s="77"/>
      <c r="F260" s="77"/>
      <c r="G260" s="184"/>
      <c r="H260" s="150"/>
      <c r="I260" s="150"/>
      <c r="J260" s="101"/>
      <c r="K260" s="150"/>
      <c r="L260" s="77"/>
      <c r="M260" s="65" t="s">
        <v>658</v>
      </c>
      <c r="N260" s="65" t="s">
        <v>659</v>
      </c>
      <c r="O260" s="385" t="s">
        <v>797</v>
      </c>
      <c r="P260" s="65"/>
    </row>
    <row r="261" spans="1:16" ht="15">
      <c r="A261" s="71" t="s">
        <v>211</v>
      </c>
      <c r="B261" s="118" t="s">
        <v>192</v>
      </c>
      <c r="C261" s="71"/>
      <c r="D261" s="71"/>
      <c r="E261" s="71"/>
      <c r="F261" s="71"/>
      <c r="G261" s="72"/>
      <c r="H261" s="142">
        <f>SUM(H262:H263)</f>
        <v>4100</v>
      </c>
      <c r="I261" s="142">
        <f>SUM(I262:I263)</f>
        <v>4100</v>
      </c>
      <c r="J261" s="142"/>
      <c r="K261" s="142"/>
      <c r="L261" s="77"/>
      <c r="M261" s="65"/>
      <c r="N261" s="65"/>
      <c r="O261" s="386"/>
      <c r="P261" s="65"/>
    </row>
    <row r="262" spans="1:16" ht="60">
      <c r="A262" s="76">
        <v>1</v>
      </c>
      <c r="B262" s="202" t="s">
        <v>660</v>
      </c>
      <c r="C262" s="259" t="s">
        <v>661</v>
      </c>
      <c r="D262" s="76"/>
      <c r="E262" s="76"/>
      <c r="F262" s="76"/>
      <c r="G262" s="100"/>
      <c r="H262" s="143">
        <f>SUM(I262:K262)</f>
        <v>1100</v>
      </c>
      <c r="I262" s="143">
        <v>1100</v>
      </c>
      <c r="J262" s="143"/>
      <c r="K262" s="143"/>
      <c r="L262" s="77"/>
      <c r="M262" s="65" t="s">
        <v>662</v>
      </c>
      <c r="N262" s="65" t="s">
        <v>662</v>
      </c>
      <c r="O262" s="305" t="s">
        <v>798</v>
      </c>
      <c r="P262" s="65"/>
    </row>
    <row r="263" spans="1:16" ht="60">
      <c r="A263" s="76">
        <v>2</v>
      </c>
      <c r="B263" s="202" t="s">
        <v>663</v>
      </c>
      <c r="C263" s="259" t="s">
        <v>664</v>
      </c>
      <c r="D263" s="76"/>
      <c r="E263" s="76"/>
      <c r="F263" s="76"/>
      <c r="G263" s="100"/>
      <c r="H263" s="143">
        <f>SUM(I263:K263)</f>
        <v>3000</v>
      </c>
      <c r="I263" s="143">
        <v>3000</v>
      </c>
      <c r="J263" s="143"/>
      <c r="K263" s="143"/>
      <c r="L263" s="77"/>
      <c r="M263" s="65" t="s">
        <v>662</v>
      </c>
      <c r="N263" s="65" t="s">
        <v>662</v>
      </c>
      <c r="O263" s="305" t="s">
        <v>798</v>
      </c>
      <c r="P263" s="65"/>
    </row>
    <row r="264" spans="1:16" ht="15">
      <c r="A264" s="71" t="s">
        <v>212</v>
      </c>
      <c r="B264" s="118" t="s">
        <v>193</v>
      </c>
      <c r="C264" s="260"/>
      <c r="D264" s="71"/>
      <c r="E264" s="71"/>
      <c r="F264" s="71"/>
      <c r="G264" s="72"/>
      <c r="H264" s="142">
        <f>H265+H266</f>
        <v>3020</v>
      </c>
      <c r="I264" s="142">
        <f>I265+I266</f>
        <v>2661</v>
      </c>
      <c r="J264" s="142">
        <f>J265+J266</f>
        <v>0</v>
      </c>
      <c r="K264" s="142">
        <f>K265+K266</f>
        <v>359</v>
      </c>
      <c r="L264" s="77"/>
      <c r="M264" s="65"/>
      <c r="N264" s="65"/>
      <c r="O264" s="386"/>
      <c r="P264" s="65"/>
    </row>
    <row r="265" spans="1:16" ht="60">
      <c r="A265" s="76"/>
      <c r="B265" s="202" t="s">
        <v>665</v>
      </c>
      <c r="C265" s="259"/>
      <c r="D265" s="76"/>
      <c r="E265" s="76"/>
      <c r="F265" s="76"/>
      <c r="G265" s="100"/>
      <c r="H265" s="143">
        <f>SUM(I265:K265)</f>
        <v>1020</v>
      </c>
      <c r="I265" s="143">
        <v>861</v>
      </c>
      <c r="J265" s="143"/>
      <c r="K265" s="143">
        <v>159</v>
      </c>
      <c r="L265" s="77" t="s">
        <v>268</v>
      </c>
      <c r="M265" s="65"/>
      <c r="N265" s="123" t="s">
        <v>666</v>
      </c>
      <c r="O265" s="305" t="s">
        <v>799</v>
      </c>
      <c r="P265" s="65"/>
    </row>
    <row r="266" spans="1:16" ht="90">
      <c r="A266" s="76"/>
      <c r="B266" s="261" t="s">
        <v>667</v>
      </c>
      <c r="C266" s="259" t="s">
        <v>668</v>
      </c>
      <c r="D266" s="76"/>
      <c r="E266" s="76"/>
      <c r="F266" s="76"/>
      <c r="G266" s="100"/>
      <c r="H266" s="143">
        <f>SUM(I266:K266)</f>
        <v>2000</v>
      </c>
      <c r="I266" s="143">
        <v>1800</v>
      </c>
      <c r="J266" s="143"/>
      <c r="K266" s="143">
        <v>200</v>
      </c>
      <c r="L266" s="77"/>
      <c r="M266" s="65"/>
      <c r="N266" s="123" t="s">
        <v>666</v>
      </c>
      <c r="O266" s="306" t="s">
        <v>800</v>
      </c>
      <c r="P266" s="65"/>
    </row>
    <row r="267" spans="1:16" ht="15">
      <c r="A267" s="64" t="s">
        <v>215</v>
      </c>
      <c r="B267" s="95" t="s">
        <v>516</v>
      </c>
      <c r="C267" s="64"/>
      <c r="D267" s="64"/>
      <c r="E267" s="64"/>
      <c r="F267" s="64"/>
      <c r="G267" s="198"/>
      <c r="H267" s="178">
        <f>SUM(H268:H271)</f>
        <v>1225</v>
      </c>
      <c r="I267" s="178">
        <f>SUM(I268:I271)</f>
        <v>245</v>
      </c>
      <c r="J267" s="178"/>
      <c r="K267" s="178">
        <f>SUM(K268:K271)</f>
        <v>980</v>
      </c>
      <c r="L267" s="77"/>
      <c r="M267" s="65"/>
      <c r="N267" s="65"/>
      <c r="O267" s="386"/>
      <c r="P267" s="65"/>
    </row>
    <row r="268" spans="1:16" ht="60">
      <c r="A268" s="77">
        <v>1</v>
      </c>
      <c r="B268" s="65" t="s">
        <v>669</v>
      </c>
      <c r="C268" s="77" t="s">
        <v>670</v>
      </c>
      <c r="D268" s="77" t="s">
        <v>336</v>
      </c>
      <c r="E268" s="77"/>
      <c r="F268" s="77">
        <v>1</v>
      </c>
      <c r="G268" s="184"/>
      <c r="H268" s="150">
        <f>SUM(I268:K268)</f>
        <v>330</v>
      </c>
      <c r="I268" s="150">
        <v>70</v>
      </c>
      <c r="J268" s="150"/>
      <c r="K268" s="150">
        <v>260</v>
      </c>
      <c r="L268" s="77"/>
      <c r="M268" s="65" t="s">
        <v>662</v>
      </c>
      <c r="N268" s="65" t="s">
        <v>662</v>
      </c>
      <c r="O268" s="305" t="s">
        <v>801</v>
      </c>
      <c r="P268" s="65"/>
    </row>
    <row r="269" spans="1:16" ht="60">
      <c r="A269" s="77">
        <v>2</v>
      </c>
      <c r="B269" s="65" t="s">
        <v>671</v>
      </c>
      <c r="C269" s="77" t="s">
        <v>672</v>
      </c>
      <c r="D269" s="77" t="s">
        <v>336</v>
      </c>
      <c r="E269" s="77"/>
      <c r="F269" s="77">
        <v>1</v>
      </c>
      <c r="G269" s="184"/>
      <c r="H269" s="150">
        <f>SUM(I269:K269)</f>
        <v>330</v>
      </c>
      <c r="I269" s="150">
        <v>70</v>
      </c>
      <c r="J269" s="150"/>
      <c r="K269" s="150">
        <v>260</v>
      </c>
      <c r="L269" s="77"/>
      <c r="M269" s="65" t="s">
        <v>662</v>
      </c>
      <c r="N269" s="65" t="s">
        <v>662</v>
      </c>
      <c r="O269" s="305" t="s">
        <v>802</v>
      </c>
      <c r="P269" s="65"/>
    </row>
    <row r="270" spans="1:16" ht="60">
      <c r="A270" s="77">
        <v>3</v>
      </c>
      <c r="B270" s="65" t="s">
        <v>673</v>
      </c>
      <c r="C270" s="77" t="s">
        <v>674</v>
      </c>
      <c r="D270" s="77"/>
      <c r="E270" s="77"/>
      <c r="F270" s="77">
        <v>1</v>
      </c>
      <c r="G270" s="184"/>
      <c r="H270" s="150">
        <f>SUM(I270:K270)</f>
        <v>330</v>
      </c>
      <c r="I270" s="150">
        <v>70</v>
      </c>
      <c r="J270" s="150"/>
      <c r="K270" s="150">
        <v>260</v>
      </c>
      <c r="L270" s="77"/>
      <c r="M270" s="65" t="s">
        <v>662</v>
      </c>
      <c r="N270" s="65" t="s">
        <v>662</v>
      </c>
      <c r="O270" s="305" t="s">
        <v>802</v>
      </c>
      <c r="P270" s="65"/>
    </row>
    <row r="271" spans="1:16" ht="60">
      <c r="A271" s="77">
        <v>4</v>
      </c>
      <c r="B271" s="65" t="s">
        <v>675</v>
      </c>
      <c r="C271" s="77" t="s">
        <v>676</v>
      </c>
      <c r="D271" s="77"/>
      <c r="E271" s="77">
        <v>1</v>
      </c>
      <c r="F271" s="77"/>
      <c r="G271" s="184"/>
      <c r="H271" s="150">
        <f>SUM(I271:K271)</f>
        <v>235</v>
      </c>
      <c r="I271" s="150">
        <v>35</v>
      </c>
      <c r="J271" s="150"/>
      <c r="K271" s="150">
        <v>200</v>
      </c>
      <c r="L271" s="77"/>
      <c r="M271" s="65" t="s">
        <v>662</v>
      </c>
      <c r="N271" s="65" t="s">
        <v>662</v>
      </c>
      <c r="O271" s="305" t="s">
        <v>803</v>
      </c>
      <c r="P271" s="65"/>
    </row>
    <row r="272" spans="1:16" ht="60">
      <c r="A272" s="77">
        <v>5</v>
      </c>
      <c r="B272" s="65" t="s">
        <v>677</v>
      </c>
      <c r="C272" s="77"/>
      <c r="D272" s="77"/>
      <c r="E272" s="77"/>
      <c r="F272" s="77"/>
      <c r="G272" s="184"/>
      <c r="H272" s="150"/>
      <c r="I272" s="150"/>
      <c r="J272" s="150"/>
      <c r="K272" s="150"/>
      <c r="L272" s="77"/>
      <c r="M272" s="65" t="s">
        <v>662</v>
      </c>
      <c r="N272" s="65" t="s">
        <v>662</v>
      </c>
      <c r="O272" s="385" t="s">
        <v>804</v>
      </c>
      <c r="P272" s="65"/>
    </row>
    <row r="273" spans="1:16" ht="28.5">
      <c r="A273" s="64" t="s">
        <v>226</v>
      </c>
      <c r="B273" s="95" t="s">
        <v>301</v>
      </c>
      <c r="C273" s="64"/>
      <c r="D273" s="64"/>
      <c r="E273" s="64"/>
      <c r="F273" s="64"/>
      <c r="G273" s="198"/>
      <c r="H273" s="178">
        <f>H275</f>
        <v>8440</v>
      </c>
      <c r="I273" s="178">
        <f>I275</f>
        <v>7129</v>
      </c>
      <c r="J273" s="178"/>
      <c r="K273" s="178">
        <f>K275</f>
        <v>1311</v>
      </c>
      <c r="L273" s="77"/>
      <c r="M273" s="65"/>
      <c r="N273" s="65"/>
      <c r="O273" s="386"/>
      <c r="P273" s="65"/>
    </row>
    <row r="274" spans="1:16" ht="30">
      <c r="A274" s="77"/>
      <c r="B274" s="65" t="s">
        <v>678</v>
      </c>
      <c r="C274" s="77" t="s">
        <v>679</v>
      </c>
      <c r="D274" s="77"/>
      <c r="E274" s="77"/>
      <c r="F274" s="77"/>
      <c r="G274" s="184"/>
      <c r="H274" s="150"/>
      <c r="I274" s="150"/>
      <c r="J274" s="150"/>
      <c r="K274" s="150"/>
      <c r="L274" s="77"/>
      <c r="M274" s="262"/>
      <c r="N274" s="262" t="s">
        <v>680</v>
      </c>
      <c r="O274" s="387">
        <v>0.8386</v>
      </c>
      <c r="P274" s="65"/>
    </row>
    <row r="275" spans="1:16" ht="15">
      <c r="A275" s="86">
        <v>1</v>
      </c>
      <c r="B275" s="85" t="s">
        <v>681</v>
      </c>
      <c r="C275" s="86"/>
      <c r="D275" s="86"/>
      <c r="E275" s="86"/>
      <c r="F275" s="86"/>
      <c r="G275" s="196"/>
      <c r="H275" s="263">
        <f>SUM(H276:H280)</f>
        <v>8440</v>
      </c>
      <c r="I275" s="263">
        <f>SUM(I276:I280)</f>
        <v>7129</v>
      </c>
      <c r="J275" s="263">
        <f>SUM(J276:J280)</f>
        <v>0</v>
      </c>
      <c r="K275" s="263">
        <f>SUM(K276:K280)</f>
        <v>1311</v>
      </c>
      <c r="L275" s="77"/>
      <c r="M275" s="65"/>
      <c r="N275" s="65"/>
      <c r="O275" s="386"/>
      <c r="P275" s="65"/>
    </row>
    <row r="276" spans="1:16" ht="105">
      <c r="A276" s="77" t="s">
        <v>61</v>
      </c>
      <c r="B276" s="65" t="s">
        <v>682</v>
      </c>
      <c r="C276" s="77" t="s">
        <v>683</v>
      </c>
      <c r="D276" s="77" t="s">
        <v>336</v>
      </c>
      <c r="E276" s="77"/>
      <c r="F276" s="77">
        <v>1</v>
      </c>
      <c r="G276" s="184"/>
      <c r="H276" s="150">
        <f>SUM(I276:K276)</f>
        <v>2100</v>
      </c>
      <c r="I276" s="150">
        <v>1900</v>
      </c>
      <c r="J276" s="150"/>
      <c r="K276" s="150">
        <v>200</v>
      </c>
      <c r="L276" s="77"/>
      <c r="M276" s="123" t="s">
        <v>666</v>
      </c>
      <c r="N276" s="123" t="s">
        <v>666</v>
      </c>
      <c r="O276" s="306" t="s">
        <v>800</v>
      </c>
      <c r="P276" s="65"/>
    </row>
    <row r="277" spans="1:16" ht="105">
      <c r="A277" s="77"/>
      <c r="B277" s="65" t="s">
        <v>684</v>
      </c>
      <c r="C277" s="77" t="s">
        <v>685</v>
      </c>
      <c r="D277" s="77"/>
      <c r="E277" s="77"/>
      <c r="F277" s="77"/>
      <c r="G277" s="184"/>
      <c r="H277" s="150">
        <f>SUM(I277:K277)</f>
        <v>1900</v>
      </c>
      <c r="I277" s="150">
        <v>1700</v>
      </c>
      <c r="J277" s="150"/>
      <c r="K277" s="150">
        <v>200</v>
      </c>
      <c r="L277" s="77"/>
      <c r="M277" s="123" t="s">
        <v>666</v>
      </c>
      <c r="N277" s="123" t="s">
        <v>666</v>
      </c>
      <c r="O277" s="306" t="s">
        <v>800</v>
      </c>
      <c r="P277" s="65"/>
    </row>
    <row r="278" spans="1:16" ht="75">
      <c r="A278" s="77" t="s">
        <v>61</v>
      </c>
      <c r="B278" s="65" t="s">
        <v>686</v>
      </c>
      <c r="C278" s="77" t="s">
        <v>687</v>
      </c>
      <c r="D278" s="77" t="s">
        <v>336</v>
      </c>
      <c r="E278" s="77"/>
      <c r="F278" s="77">
        <v>1</v>
      </c>
      <c r="G278" s="184"/>
      <c r="H278" s="150">
        <f>SUM(I278:K278)</f>
        <v>1800</v>
      </c>
      <c r="I278" s="150">
        <v>1230</v>
      </c>
      <c r="J278" s="150"/>
      <c r="K278" s="150">
        <v>570</v>
      </c>
      <c r="L278" s="77" t="s">
        <v>268</v>
      </c>
      <c r="M278" s="123" t="s">
        <v>666</v>
      </c>
      <c r="N278" s="123" t="s">
        <v>666</v>
      </c>
      <c r="O278" s="305" t="s">
        <v>805</v>
      </c>
      <c r="P278" s="65"/>
    </row>
    <row r="279" spans="1:16" ht="75">
      <c r="A279" s="77"/>
      <c r="B279" s="65" t="s">
        <v>688</v>
      </c>
      <c r="C279" s="77" t="s">
        <v>689</v>
      </c>
      <c r="D279" s="77" t="s">
        <v>336</v>
      </c>
      <c r="E279" s="77"/>
      <c r="F279" s="77">
        <v>1</v>
      </c>
      <c r="G279" s="184"/>
      <c r="H279" s="150">
        <f>SUM(I279:K279)</f>
        <v>960</v>
      </c>
      <c r="I279" s="150">
        <v>799</v>
      </c>
      <c r="J279" s="150"/>
      <c r="K279" s="150">
        <v>161</v>
      </c>
      <c r="L279" s="77" t="s">
        <v>268</v>
      </c>
      <c r="M279" s="123" t="s">
        <v>666</v>
      </c>
      <c r="N279" s="123" t="s">
        <v>666</v>
      </c>
      <c r="O279" s="305" t="s">
        <v>805</v>
      </c>
      <c r="P279" s="65"/>
    </row>
    <row r="280" spans="1:16" ht="60">
      <c r="A280" s="77"/>
      <c r="B280" s="65" t="s">
        <v>690</v>
      </c>
      <c r="C280" s="77" t="s">
        <v>691</v>
      </c>
      <c r="D280" s="77" t="s">
        <v>336</v>
      </c>
      <c r="E280" s="77"/>
      <c r="F280" s="77">
        <v>1</v>
      </c>
      <c r="G280" s="184"/>
      <c r="H280" s="150">
        <f>SUM(I280:K280)</f>
        <v>1680</v>
      </c>
      <c r="I280" s="150">
        <v>1500</v>
      </c>
      <c r="J280" s="150"/>
      <c r="K280" s="150">
        <v>180</v>
      </c>
      <c r="L280" s="77" t="s">
        <v>268</v>
      </c>
      <c r="M280" s="123" t="s">
        <v>666</v>
      </c>
      <c r="N280" s="123" t="s">
        <v>666</v>
      </c>
      <c r="O280" s="305" t="s">
        <v>805</v>
      </c>
      <c r="P280" s="65"/>
    </row>
    <row r="281" spans="1:16" s="96" customFormat="1" ht="45">
      <c r="A281" s="111"/>
      <c r="B281" s="112" t="s">
        <v>310</v>
      </c>
      <c r="C281" s="114" t="s">
        <v>692</v>
      </c>
      <c r="D281" s="114"/>
      <c r="E281" s="119"/>
      <c r="F281" s="123"/>
      <c r="G281" s="124"/>
      <c r="H281" s="125"/>
      <c r="I281" s="101"/>
      <c r="J281" s="126"/>
      <c r="K281" s="126"/>
      <c r="L281" s="77"/>
      <c r="M281" s="77" t="s">
        <v>693</v>
      </c>
      <c r="N281" s="65" t="s">
        <v>694</v>
      </c>
      <c r="O281" s="388" t="s">
        <v>806</v>
      </c>
      <c r="P281" s="95"/>
    </row>
    <row r="282" spans="1:16" ht="30">
      <c r="A282" s="111"/>
      <c r="B282" s="112" t="s">
        <v>314</v>
      </c>
      <c r="C282" s="114" t="s">
        <v>695</v>
      </c>
      <c r="D282" s="114"/>
      <c r="E282" s="119"/>
      <c r="F282" s="123"/>
      <c r="G282" s="124"/>
      <c r="H282" s="125"/>
      <c r="I282" s="101"/>
      <c r="J282" s="126"/>
      <c r="K282" s="126"/>
      <c r="L282" s="77"/>
      <c r="M282" s="211" t="s">
        <v>696</v>
      </c>
      <c r="N282" s="65" t="s">
        <v>697</v>
      </c>
      <c r="O282" s="349" t="s">
        <v>807</v>
      </c>
      <c r="P282" s="65"/>
    </row>
    <row r="283" spans="1:16" ht="60">
      <c r="A283" s="106" t="s">
        <v>318</v>
      </c>
      <c r="B283" s="127" t="s">
        <v>319</v>
      </c>
      <c r="C283" s="114" t="s">
        <v>698</v>
      </c>
      <c r="D283" s="114"/>
      <c r="E283" s="119"/>
      <c r="F283" s="123"/>
      <c r="G283" s="124"/>
      <c r="H283" s="125"/>
      <c r="I283" s="101"/>
      <c r="J283" s="126"/>
      <c r="K283" s="126"/>
      <c r="L283" s="77"/>
      <c r="M283" s="264" t="s">
        <v>699</v>
      </c>
      <c r="N283" s="264" t="s">
        <v>699</v>
      </c>
      <c r="O283" s="307" t="s">
        <v>808</v>
      </c>
      <c r="P283" s="65"/>
    </row>
    <row r="284" spans="1:16" ht="30">
      <c r="A284" s="106" t="s">
        <v>322</v>
      </c>
      <c r="B284" s="127" t="s">
        <v>323</v>
      </c>
      <c r="C284" s="114" t="s">
        <v>700</v>
      </c>
      <c r="D284" s="114"/>
      <c r="E284" s="119"/>
      <c r="F284" s="123"/>
      <c r="G284" s="124"/>
      <c r="H284" s="125"/>
      <c r="I284" s="101"/>
      <c r="J284" s="126"/>
      <c r="K284" s="126"/>
      <c r="L284" s="77"/>
      <c r="M284" s="123" t="s">
        <v>701</v>
      </c>
      <c r="N284" s="123" t="s">
        <v>702</v>
      </c>
      <c r="O284" s="123" t="s">
        <v>808</v>
      </c>
      <c r="P284" s="65"/>
    </row>
    <row r="285" spans="1:16" ht="60">
      <c r="A285" s="181" t="s">
        <v>227</v>
      </c>
      <c r="B285" s="210" t="s">
        <v>507</v>
      </c>
      <c r="C285" s="203" t="s">
        <v>703</v>
      </c>
      <c r="D285" s="114"/>
      <c r="E285" s="119"/>
      <c r="F285" s="123"/>
      <c r="G285" s="124"/>
      <c r="H285" s="125"/>
      <c r="I285" s="101"/>
      <c r="J285" s="126"/>
      <c r="K285" s="126"/>
      <c r="L285" s="77"/>
      <c r="M285" s="65" t="s">
        <v>704</v>
      </c>
      <c r="N285" s="65" t="s">
        <v>704</v>
      </c>
      <c r="O285" s="349" t="s">
        <v>809</v>
      </c>
      <c r="P285" s="65"/>
    </row>
  </sheetData>
  <sheetProtection/>
  <mergeCells count="26">
    <mergeCell ref="L38:L41"/>
    <mergeCell ref="L109:L120"/>
    <mergeCell ref="H5:K5"/>
    <mergeCell ref="L5:L7"/>
    <mergeCell ref="K6:K7"/>
    <mergeCell ref="M5:M7"/>
    <mergeCell ref="L121:L124"/>
    <mergeCell ref="L125:L128"/>
    <mergeCell ref="P5:P7"/>
    <mergeCell ref="C6:C7"/>
    <mergeCell ref="D6:D7"/>
    <mergeCell ref="E6:E7"/>
    <mergeCell ref="F6:F7"/>
    <mergeCell ref="H6:H7"/>
    <mergeCell ref="I6:I7"/>
    <mergeCell ref="J6:J7"/>
    <mergeCell ref="P48:P49"/>
    <mergeCell ref="A1:C1"/>
    <mergeCell ref="A2:P2"/>
    <mergeCell ref="A3:P3"/>
    <mergeCell ref="A5:A7"/>
    <mergeCell ref="B5:B7"/>
    <mergeCell ref="C5:F5"/>
    <mergeCell ref="G5:G7"/>
    <mergeCell ref="N5:N7"/>
    <mergeCell ref="O5:O7"/>
  </mergeCells>
  <printOptions/>
  <pageMargins left="0.1968503937007874" right="0.1968503937007874" top="0.42"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L52"/>
  <sheetViews>
    <sheetView zoomScalePageLayoutView="0" workbookViewId="0" topLeftCell="A1">
      <selection activeCell="E10" sqref="E10"/>
    </sheetView>
  </sheetViews>
  <sheetFormatPr defaultColWidth="9.00390625" defaultRowHeight="15.75"/>
  <cols>
    <col min="1" max="1" width="5.50390625" style="16" customWidth="1"/>
    <col min="2" max="2" width="24.00390625" style="12" customWidth="1"/>
    <col min="3" max="3" width="24.625" style="12" customWidth="1"/>
    <col min="4" max="4" width="14.875" style="12" customWidth="1"/>
    <col min="5" max="5" width="18.125" style="12" customWidth="1"/>
    <col min="6" max="6" width="14.375" style="12" customWidth="1"/>
    <col min="7" max="7" width="11.75390625" style="12" customWidth="1"/>
    <col min="8" max="8" width="8.875" style="12" customWidth="1"/>
    <col min="9" max="16384" width="9.00390625" style="12" customWidth="1"/>
  </cols>
  <sheetData>
    <row r="1" spans="1:3" ht="21.75" customHeight="1">
      <c r="A1" s="469" t="s">
        <v>100</v>
      </c>
      <c r="B1" s="469"/>
      <c r="C1" s="469"/>
    </row>
    <row r="2" spans="1:8" ht="18.75">
      <c r="A2" s="476" t="s">
        <v>714</v>
      </c>
      <c r="B2" s="476"/>
      <c r="C2" s="476"/>
      <c r="D2" s="476"/>
      <c r="E2" s="476"/>
      <c r="F2" s="476"/>
      <c r="G2" s="476"/>
      <c r="H2" s="476"/>
    </row>
    <row r="3" spans="1:8" ht="15.75">
      <c r="A3" s="452" t="s">
        <v>715</v>
      </c>
      <c r="B3" s="452"/>
      <c r="C3" s="452"/>
      <c r="D3" s="452"/>
      <c r="E3" s="452"/>
      <c r="F3" s="452"/>
      <c r="G3" s="452"/>
      <c r="H3" s="452"/>
    </row>
    <row r="5" spans="1:8" ht="18.75">
      <c r="A5" s="474" t="s">
        <v>2</v>
      </c>
      <c r="B5" s="474" t="s">
        <v>146</v>
      </c>
      <c r="C5" s="474" t="s">
        <v>157</v>
      </c>
      <c r="D5" s="471" t="s">
        <v>816</v>
      </c>
      <c r="E5" s="472"/>
      <c r="F5" s="472"/>
      <c r="G5" s="473"/>
      <c r="H5" s="474" t="s">
        <v>1</v>
      </c>
    </row>
    <row r="6" spans="1:8" ht="41.25" customHeight="1">
      <c r="A6" s="475"/>
      <c r="B6" s="475"/>
      <c r="C6" s="475"/>
      <c r="D6" s="30" t="s">
        <v>4</v>
      </c>
      <c r="E6" s="30" t="s">
        <v>5</v>
      </c>
      <c r="F6" s="30" t="s">
        <v>148</v>
      </c>
      <c r="G6" s="30" t="s">
        <v>149</v>
      </c>
      <c r="H6" s="475"/>
    </row>
    <row r="7" spans="1:8" s="11" customFormat="1" ht="18.75">
      <c r="A7" s="31"/>
      <c r="B7" s="32" t="s">
        <v>4</v>
      </c>
      <c r="C7" s="31">
        <f>SUM(C8:C16)</f>
        <v>784.85</v>
      </c>
      <c r="D7" s="31">
        <f>SUM(D8:D16)</f>
        <v>625.75</v>
      </c>
      <c r="E7" s="31">
        <f>SUM(E8:E16)</f>
        <v>398.05999999999995</v>
      </c>
      <c r="F7" s="31">
        <f>SUM(F8:F16)</f>
        <v>155.94</v>
      </c>
      <c r="G7" s="31">
        <f>SUM(G8:G16)</f>
        <v>71.75</v>
      </c>
      <c r="H7" s="31"/>
    </row>
    <row r="8" spans="1:8" ht="18.75">
      <c r="A8" s="33">
        <v>1</v>
      </c>
      <c r="B8" s="34" t="s">
        <v>10</v>
      </c>
      <c r="C8" s="33">
        <v>105.67</v>
      </c>
      <c r="D8" s="33">
        <f>E8+F8+G8</f>
        <v>99.22</v>
      </c>
      <c r="E8" s="33">
        <v>72.3</v>
      </c>
      <c r="F8" s="33">
        <v>19.07</v>
      </c>
      <c r="G8" s="33">
        <v>7.85</v>
      </c>
      <c r="H8" s="34"/>
    </row>
    <row r="9" spans="1:8" ht="18.75">
      <c r="A9" s="33">
        <v>2</v>
      </c>
      <c r="B9" s="34" t="s">
        <v>14</v>
      </c>
      <c r="C9" s="33">
        <v>77.4</v>
      </c>
      <c r="D9" s="33">
        <f aca="true" t="shared" si="0" ref="D9:D16">E9+F9+G9</f>
        <v>55.75</v>
      </c>
      <c r="E9" s="33">
        <v>38.15</v>
      </c>
      <c r="F9" s="33">
        <v>15.1</v>
      </c>
      <c r="G9" s="33">
        <v>2.5</v>
      </c>
      <c r="H9" s="34"/>
    </row>
    <row r="10" spans="1:8" ht="18.75">
      <c r="A10" s="33">
        <v>3</v>
      </c>
      <c r="B10" s="34" t="s">
        <v>13</v>
      </c>
      <c r="C10" s="33">
        <v>77.82000000000001</v>
      </c>
      <c r="D10" s="33">
        <f t="shared" si="0"/>
        <v>44.18</v>
      </c>
      <c r="E10" s="33">
        <v>31.41</v>
      </c>
      <c r="F10" s="33">
        <v>5.87</v>
      </c>
      <c r="G10" s="33">
        <v>6.9</v>
      </c>
      <c r="H10" s="34"/>
    </row>
    <row r="11" spans="1:8" ht="18.75">
      <c r="A11" s="33">
        <v>4</v>
      </c>
      <c r="B11" s="34" t="s">
        <v>52</v>
      </c>
      <c r="C11" s="33">
        <v>106.61</v>
      </c>
      <c r="D11" s="33">
        <f t="shared" si="0"/>
        <v>95.73</v>
      </c>
      <c r="E11" s="33">
        <v>43.92</v>
      </c>
      <c r="F11" s="33">
        <v>32.51</v>
      </c>
      <c r="G11" s="33">
        <v>19.3</v>
      </c>
      <c r="H11" s="34"/>
    </row>
    <row r="12" spans="1:12" ht="18.75">
      <c r="A12" s="33">
        <v>5</v>
      </c>
      <c r="B12" s="34" t="s">
        <v>15</v>
      </c>
      <c r="C12" s="33">
        <v>110.85</v>
      </c>
      <c r="D12" s="33">
        <f t="shared" si="0"/>
        <v>104.5</v>
      </c>
      <c r="E12" s="33">
        <v>67.5</v>
      </c>
      <c r="F12" s="33">
        <v>24</v>
      </c>
      <c r="G12" s="33">
        <v>13</v>
      </c>
      <c r="H12" s="34"/>
      <c r="L12" s="12">
        <f>D7/C7</f>
        <v>0.7972861056252787</v>
      </c>
    </row>
    <row r="13" spans="1:8" ht="18.75">
      <c r="A13" s="33">
        <v>6</v>
      </c>
      <c r="B13" s="34" t="s">
        <v>9</v>
      </c>
      <c r="C13" s="33">
        <v>93.5</v>
      </c>
      <c r="D13" s="33">
        <f t="shared" si="0"/>
        <v>67.38</v>
      </c>
      <c r="E13" s="33">
        <v>40.13</v>
      </c>
      <c r="F13" s="33">
        <v>21.65</v>
      </c>
      <c r="G13" s="33">
        <v>5.6</v>
      </c>
      <c r="H13" s="34"/>
    </row>
    <row r="14" spans="1:8" ht="18.75">
      <c r="A14" s="33">
        <v>7</v>
      </c>
      <c r="B14" s="34" t="s">
        <v>11</v>
      </c>
      <c r="C14" s="33">
        <v>91.3</v>
      </c>
      <c r="D14" s="33">
        <f>E14+F14+G14</f>
        <v>67.89</v>
      </c>
      <c r="E14" s="33">
        <v>43.95</v>
      </c>
      <c r="F14" s="33">
        <v>16.74</v>
      </c>
      <c r="G14" s="33">
        <v>7.2</v>
      </c>
      <c r="H14" s="34"/>
    </row>
    <row r="15" spans="1:8" ht="18.75">
      <c r="A15" s="33">
        <v>8</v>
      </c>
      <c r="B15" s="34" t="s">
        <v>53</v>
      </c>
      <c r="C15" s="33">
        <v>120</v>
      </c>
      <c r="D15" s="33">
        <f>E15+F15+G15</f>
        <v>89.4</v>
      </c>
      <c r="E15" s="33">
        <v>59</v>
      </c>
      <c r="F15" s="33">
        <v>21</v>
      </c>
      <c r="G15" s="33">
        <v>9.4</v>
      </c>
      <c r="H15" s="34"/>
    </row>
    <row r="16" spans="1:8" ht="18.75">
      <c r="A16" s="33">
        <v>9</v>
      </c>
      <c r="B16" s="34" t="s">
        <v>829</v>
      </c>
      <c r="C16" s="33">
        <v>1.7</v>
      </c>
      <c r="D16" s="33">
        <f t="shared" si="0"/>
        <v>1.7</v>
      </c>
      <c r="E16" s="33">
        <v>1.7</v>
      </c>
      <c r="F16" s="33">
        <v>0</v>
      </c>
      <c r="G16" s="33">
        <v>0</v>
      </c>
      <c r="H16" s="34"/>
    </row>
    <row r="20" spans="1:8" ht="15.75" hidden="1">
      <c r="A20" s="470" t="s">
        <v>2</v>
      </c>
      <c r="B20" s="470" t="s">
        <v>146</v>
      </c>
      <c r="C20" s="470" t="s">
        <v>147</v>
      </c>
      <c r="D20" s="470" t="s">
        <v>154</v>
      </c>
      <c r="E20" s="470"/>
      <c r="F20" s="470"/>
      <c r="G20" s="470"/>
      <c r="H20" s="470" t="s">
        <v>1</v>
      </c>
    </row>
    <row r="21" spans="1:8" ht="15.75" hidden="1">
      <c r="A21" s="470"/>
      <c r="B21" s="470"/>
      <c r="C21" s="470"/>
      <c r="D21" s="15" t="s">
        <v>4</v>
      </c>
      <c r="E21" s="15" t="s">
        <v>5</v>
      </c>
      <c r="F21" s="15" t="s">
        <v>148</v>
      </c>
      <c r="G21" s="15" t="s">
        <v>149</v>
      </c>
      <c r="H21" s="470"/>
    </row>
    <row r="22" spans="1:8" ht="15.75" hidden="1">
      <c r="A22" s="346"/>
      <c r="B22" s="15" t="s">
        <v>4</v>
      </c>
      <c r="C22" s="15">
        <f>C23+C24</f>
        <v>831.7199999999999</v>
      </c>
      <c r="D22" s="15">
        <f>D23+D24</f>
        <v>372.16</v>
      </c>
      <c r="E22" s="15">
        <f>E23+E24</f>
        <v>241.77</v>
      </c>
      <c r="F22" s="15">
        <f>F23+F24</f>
        <v>130.39</v>
      </c>
      <c r="G22" s="15">
        <f>G23+G24</f>
        <v>0</v>
      </c>
      <c r="H22" s="15"/>
    </row>
    <row r="23" spans="1:8" ht="15.75" hidden="1">
      <c r="A23" s="345"/>
      <c r="B23" s="21" t="s">
        <v>150</v>
      </c>
      <c r="C23" s="21">
        <f aca="true" t="shared" si="1" ref="C23:G24">C26+C29+C32+C35+C38+C41+C44+C47+C50</f>
        <v>470.73999999999995</v>
      </c>
      <c r="D23" s="21">
        <f>SUM(E23:G23)</f>
        <v>359.99</v>
      </c>
      <c r="E23" s="21">
        <f t="shared" si="1"/>
        <v>236.25</v>
      </c>
      <c r="F23" s="21">
        <f t="shared" si="1"/>
        <v>123.74</v>
      </c>
      <c r="G23" s="21">
        <f t="shared" si="1"/>
        <v>0</v>
      </c>
      <c r="H23" s="21"/>
    </row>
    <row r="24" spans="1:8" ht="15.75" hidden="1">
      <c r="A24" s="345"/>
      <c r="B24" s="21" t="s">
        <v>85</v>
      </c>
      <c r="C24" s="21">
        <f t="shared" si="1"/>
        <v>360.97999999999996</v>
      </c>
      <c r="D24" s="21">
        <f aca="true" t="shared" si="2" ref="D24:D51">SUM(E24:G24)</f>
        <v>12.17</v>
      </c>
      <c r="E24" s="21">
        <f t="shared" si="1"/>
        <v>5.52</v>
      </c>
      <c r="F24" s="21">
        <f t="shared" si="1"/>
        <v>6.65</v>
      </c>
      <c r="G24" s="21">
        <f t="shared" si="1"/>
        <v>0</v>
      </c>
      <c r="H24" s="21"/>
    </row>
    <row r="25" spans="1:8" ht="15.75" hidden="1">
      <c r="A25" s="346">
        <v>1</v>
      </c>
      <c r="B25" s="15" t="s">
        <v>10</v>
      </c>
      <c r="C25" s="15">
        <f>C26+C27</f>
        <v>105.67</v>
      </c>
      <c r="D25" s="15">
        <f>D26+D27</f>
        <v>43.55</v>
      </c>
      <c r="E25" s="15">
        <f>E26+E27</f>
        <v>32.44</v>
      </c>
      <c r="F25" s="15">
        <f>F26+F27</f>
        <v>11.11</v>
      </c>
      <c r="G25" s="15">
        <f>G26+G27</f>
        <v>0</v>
      </c>
      <c r="H25" s="15"/>
    </row>
    <row r="26" spans="1:8" ht="15.75" hidden="1">
      <c r="A26" s="346"/>
      <c r="B26" s="15" t="s">
        <v>150</v>
      </c>
      <c r="C26" s="15">
        <v>53.17</v>
      </c>
      <c r="D26" s="21">
        <f t="shared" si="2"/>
        <v>42.05</v>
      </c>
      <c r="E26" s="15">
        <v>30.94</v>
      </c>
      <c r="F26" s="15">
        <v>11.11</v>
      </c>
      <c r="G26" s="15"/>
      <c r="H26" s="15"/>
    </row>
    <row r="27" spans="1:8" ht="110.25" hidden="1">
      <c r="A27" s="346"/>
      <c r="B27" s="15" t="s">
        <v>85</v>
      </c>
      <c r="C27" s="15">
        <v>52.5</v>
      </c>
      <c r="D27" s="21">
        <f t="shared" si="2"/>
        <v>1.5</v>
      </c>
      <c r="E27" s="15">
        <v>1.5</v>
      </c>
      <c r="F27" s="15"/>
      <c r="G27" s="15"/>
      <c r="H27" s="17" t="s">
        <v>155</v>
      </c>
    </row>
    <row r="28" spans="1:8" ht="15.75" hidden="1">
      <c r="A28" s="346">
        <v>2</v>
      </c>
      <c r="B28" s="15" t="s">
        <v>151</v>
      </c>
      <c r="C28" s="15">
        <f>C29+C30</f>
        <v>77.4</v>
      </c>
      <c r="D28" s="15">
        <f>D29+D30</f>
        <v>31.4</v>
      </c>
      <c r="E28" s="15">
        <f>E29+E30</f>
        <v>20.4</v>
      </c>
      <c r="F28" s="15">
        <f>F29+F30</f>
        <v>11</v>
      </c>
      <c r="G28" s="15">
        <f>G29+G30</f>
        <v>0</v>
      </c>
      <c r="H28" s="15"/>
    </row>
    <row r="29" spans="1:8" ht="15.75" hidden="1">
      <c r="A29" s="346"/>
      <c r="B29" s="15" t="s">
        <v>150</v>
      </c>
      <c r="C29" s="15">
        <v>29.4</v>
      </c>
      <c r="D29" s="21">
        <f t="shared" si="2"/>
        <v>29.4</v>
      </c>
      <c r="E29" s="15">
        <v>18.4</v>
      </c>
      <c r="F29" s="15">
        <v>11</v>
      </c>
      <c r="G29" s="15"/>
      <c r="H29" s="15"/>
    </row>
    <row r="30" spans="1:8" ht="110.25" hidden="1">
      <c r="A30" s="346"/>
      <c r="B30" s="15" t="s">
        <v>85</v>
      </c>
      <c r="C30" s="15">
        <v>48</v>
      </c>
      <c r="D30" s="21">
        <f t="shared" si="2"/>
        <v>2</v>
      </c>
      <c r="E30" s="15">
        <v>2</v>
      </c>
      <c r="F30" s="15"/>
      <c r="G30" s="15"/>
      <c r="H30" s="17" t="s">
        <v>155</v>
      </c>
    </row>
    <row r="31" spans="1:8" ht="15.75" hidden="1">
      <c r="A31" s="346">
        <v>3</v>
      </c>
      <c r="B31" s="15" t="s">
        <v>13</v>
      </c>
      <c r="C31" s="15">
        <f>C32+C33</f>
        <v>77.82000000000001</v>
      </c>
      <c r="D31" s="15">
        <f>D32+D33</f>
        <v>11.120000000000001</v>
      </c>
      <c r="E31" s="15">
        <f>E32+E33</f>
        <v>8.3</v>
      </c>
      <c r="F31" s="15">
        <f>F32+F33</f>
        <v>2.82</v>
      </c>
      <c r="G31" s="15">
        <f>G32+G33</f>
        <v>0</v>
      </c>
      <c r="H31" s="15"/>
    </row>
    <row r="32" spans="1:8" ht="15.75" hidden="1">
      <c r="A32" s="346"/>
      <c r="B32" s="15" t="s">
        <v>150</v>
      </c>
      <c r="C32" s="15">
        <v>11.12</v>
      </c>
      <c r="D32" s="21">
        <f t="shared" si="2"/>
        <v>11.120000000000001</v>
      </c>
      <c r="E32" s="15">
        <v>8.3</v>
      </c>
      <c r="F32" s="15">
        <v>2.82</v>
      </c>
      <c r="G32" s="15"/>
      <c r="H32" s="15"/>
    </row>
    <row r="33" spans="1:8" ht="110.25" hidden="1">
      <c r="A33" s="346"/>
      <c r="B33" s="15" t="s">
        <v>85</v>
      </c>
      <c r="C33" s="15">
        <v>66.7</v>
      </c>
      <c r="D33" s="21">
        <f t="shared" si="2"/>
        <v>0</v>
      </c>
      <c r="E33" s="15"/>
      <c r="F33" s="15"/>
      <c r="G33" s="15"/>
      <c r="H33" s="17" t="s">
        <v>155</v>
      </c>
    </row>
    <row r="34" spans="1:8" ht="15.75" hidden="1">
      <c r="A34" s="346">
        <v>4</v>
      </c>
      <c r="B34" s="15" t="s">
        <v>52</v>
      </c>
      <c r="C34" s="15">
        <f>C35+C36</f>
        <v>106.61</v>
      </c>
      <c r="D34" s="15">
        <f>D35+D36</f>
        <v>51.35</v>
      </c>
      <c r="E34" s="15">
        <f>E35+E36</f>
        <v>28.3</v>
      </c>
      <c r="F34" s="15">
        <f>F35+F36</f>
        <v>23.049999999999997</v>
      </c>
      <c r="G34" s="15">
        <f>G35+G36</f>
        <v>0</v>
      </c>
      <c r="H34" s="15"/>
    </row>
    <row r="35" spans="1:8" ht="15.75" hidden="1">
      <c r="A35" s="346"/>
      <c r="B35" s="15" t="s">
        <v>150</v>
      </c>
      <c r="C35" s="15">
        <v>56.36</v>
      </c>
      <c r="D35" s="21">
        <f t="shared" si="2"/>
        <v>44.7</v>
      </c>
      <c r="E35" s="15">
        <v>28.3</v>
      </c>
      <c r="F35" s="15">
        <v>16.4</v>
      </c>
      <c r="G35" s="15"/>
      <c r="H35" s="15"/>
    </row>
    <row r="36" spans="1:8" ht="110.25" hidden="1">
      <c r="A36" s="346"/>
      <c r="B36" s="15" t="s">
        <v>85</v>
      </c>
      <c r="C36" s="15">
        <v>50.25</v>
      </c>
      <c r="D36" s="21">
        <f t="shared" si="2"/>
        <v>6.65</v>
      </c>
      <c r="E36" s="15"/>
      <c r="F36" s="15">
        <v>6.65</v>
      </c>
      <c r="G36" s="15"/>
      <c r="H36" s="17" t="s">
        <v>155</v>
      </c>
    </row>
    <row r="37" spans="1:8" ht="15.75" hidden="1">
      <c r="A37" s="346">
        <v>5</v>
      </c>
      <c r="B37" s="15" t="s">
        <v>15</v>
      </c>
      <c r="C37" s="15">
        <f>C38+C39</f>
        <v>110.85</v>
      </c>
      <c r="D37" s="15">
        <f>D38+D39</f>
        <v>84.3</v>
      </c>
      <c r="E37" s="15">
        <f>E38+E39</f>
        <v>62.3</v>
      </c>
      <c r="F37" s="15">
        <f>F38+F39</f>
        <v>22</v>
      </c>
      <c r="G37" s="15">
        <f>G38+G39</f>
        <v>0</v>
      </c>
      <c r="H37" s="15"/>
    </row>
    <row r="38" spans="1:8" ht="15.75" hidden="1">
      <c r="A38" s="346"/>
      <c r="B38" s="15" t="s">
        <v>150</v>
      </c>
      <c r="C38" s="15">
        <v>110.85</v>
      </c>
      <c r="D38" s="21">
        <f t="shared" si="2"/>
        <v>84.3</v>
      </c>
      <c r="E38" s="15">
        <v>62.3</v>
      </c>
      <c r="F38" s="15">
        <v>22</v>
      </c>
      <c r="G38" s="15"/>
      <c r="H38" s="15"/>
    </row>
    <row r="39" spans="1:8" ht="15.75" hidden="1">
      <c r="A39" s="346"/>
      <c r="B39" s="15" t="s">
        <v>85</v>
      </c>
      <c r="C39" s="15"/>
      <c r="D39" s="21">
        <f t="shared" si="2"/>
        <v>0</v>
      </c>
      <c r="E39" s="15"/>
      <c r="F39" s="15"/>
      <c r="G39" s="15"/>
      <c r="H39" s="15"/>
    </row>
    <row r="40" spans="1:8" ht="15.75" hidden="1">
      <c r="A40" s="346">
        <v>6</v>
      </c>
      <c r="B40" s="15" t="s">
        <v>9</v>
      </c>
      <c r="C40" s="15">
        <f>C41+C42</f>
        <v>105.03999999999999</v>
      </c>
      <c r="D40" s="15">
        <f>D41+D42</f>
        <v>35.64000000000001</v>
      </c>
      <c r="E40" s="15">
        <f>E41+E42</f>
        <v>22.23</v>
      </c>
      <c r="F40" s="15">
        <f>F41+F42</f>
        <v>13.41</v>
      </c>
      <c r="G40" s="15">
        <f>G41+G42</f>
        <v>0</v>
      </c>
      <c r="H40" s="15"/>
    </row>
    <row r="41" spans="1:8" ht="15.75" hidden="1">
      <c r="A41" s="346"/>
      <c r="B41" s="15" t="s">
        <v>150</v>
      </c>
      <c r="C41" s="15">
        <v>37.4</v>
      </c>
      <c r="D41" s="21">
        <f t="shared" si="2"/>
        <v>33.620000000000005</v>
      </c>
      <c r="E41" s="15">
        <v>20.21</v>
      </c>
      <c r="F41" s="15">
        <v>13.41</v>
      </c>
      <c r="G41" s="15"/>
      <c r="H41" s="15"/>
    </row>
    <row r="42" spans="1:8" ht="110.25" hidden="1">
      <c r="A42" s="346"/>
      <c r="B42" s="15" t="s">
        <v>85</v>
      </c>
      <c r="C42" s="15">
        <v>67.64</v>
      </c>
      <c r="D42" s="21">
        <f t="shared" si="2"/>
        <v>2.02</v>
      </c>
      <c r="E42" s="15">
        <v>2.02</v>
      </c>
      <c r="F42" s="15"/>
      <c r="G42" s="15"/>
      <c r="H42" s="17" t="s">
        <v>155</v>
      </c>
    </row>
    <row r="43" spans="1:8" ht="15.75" hidden="1">
      <c r="A43" s="346">
        <v>7</v>
      </c>
      <c r="B43" s="15" t="s">
        <v>11</v>
      </c>
      <c r="C43" s="15">
        <f>C44+C45</f>
        <v>100.6</v>
      </c>
      <c r="D43" s="15">
        <f>D44+D45</f>
        <v>46.8</v>
      </c>
      <c r="E43" s="15">
        <f>E44+E45</f>
        <v>28.6</v>
      </c>
      <c r="F43" s="15">
        <f>F44+F45</f>
        <v>18.2</v>
      </c>
      <c r="G43" s="15">
        <f>G44+G45</f>
        <v>0</v>
      </c>
      <c r="H43" s="15"/>
    </row>
    <row r="44" spans="1:8" ht="15.75" hidden="1">
      <c r="A44" s="346"/>
      <c r="B44" s="15" t="s">
        <v>150</v>
      </c>
      <c r="C44" s="15">
        <v>66.6</v>
      </c>
      <c r="D44" s="21">
        <f t="shared" si="2"/>
        <v>46.8</v>
      </c>
      <c r="E44" s="15">
        <v>28.6</v>
      </c>
      <c r="F44" s="15">
        <v>18.2</v>
      </c>
      <c r="G44" s="15"/>
      <c r="H44" s="15"/>
    </row>
    <row r="45" spans="1:8" ht="110.25" hidden="1">
      <c r="A45" s="346"/>
      <c r="B45" s="15" t="s">
        <v>85</v>
      </c>
      <c r="C45" s="15">
        <v>34</v>
      </c>
      <c r="D45" s="21">
        <f t="shared" si="2"/>
        <v>0</v>
      </c>
      <c r="E45" s="15"/>
      <c r="F45" s="15"/>
      <c r="G45" s="15"/>
      <c r="H45" s="17" t="s">
        <v>155</v>
      </c>
    </row>
    <row r="46" spans="1:8" ht="15.75" hidden="1">
      <c r="A46" s="346">
        <v>8</v>
      </c>
      <c r="B46" s="15" t="s">
        <v>53</v>
      </c>
      <c r="C46" s="15">
        <f>C47+C48</f>
        <v>146.03</v>
      </c>
      <c r="D46" s="15">
        <f>D47+D48</f>
        <v>66.3</v>
      </c>
      <c r="E46" s="15">
        <f>E47+E48</f>
        <v>37.5</v>
      </c>
      <c r="F46" s="15">
        <f>F47+F48</f>
        <v>28.8</v>
      </c>
      <c r="G46" s="15">
        <f>G47+G48</f>
        <v>0</v>
      </c>
      <c r="H46" s="15"/>
    </row>
    <row r="47" spans="1:8" ht="15.75" hidden="1">
      <c r="A47" s="346"/>
      <c r="B47" s="15" t="s">
        <v>150</v>
      </c>
      <c r="C47" s="15">
        <v>104.14</v>
      </c>
      <c r="D47" s="21">
        <f t="shared" si="2"/>
        <v>66.3</v>
      </c>
      <c r="E47" s="15">
        <v>37.5</v>
      </c>
      <c r="F47" s="15">
        <v>28.8</v>
      </c>
      <c r="G47" s="15"/>
      <c r="H47" s="15"/>
    </row>
    <row r="48" spans="1:8" ht="110.25" hidden="1">
      <c r="A48" s="346"/>
      <c r="B48" s="15" t="s">
        <v>85</v>
      </c>
      <c r="C48" s="15">
        <v>41.89</v>
      </c>
      <c r="D48" s="21">
        <f t="shared" si="2"/>
        <v>0</v>
      </c>
      <c r="E48" s="15"/>
      <c r="F48" s="15"/>
      <c r="G48" s="15"/>
      <c r="H48" s="17" t="s">
        <v>155</v>
      </c>
    </row>
    <row r="49" spans="1:8" ht="15.75" hidden="1">
      <c r="A49" s="346">
        <v>9</v>
      </c>
      <c r="B49" s="15" t="s">
        <v>152</v>
      </c>
      <c r="C49" s="15">
        <f>C50+C51</f>
        <v>1.7</v>
      </c>
      <c r="D49" s="15">
        <f>D50+D51</f>
        <v>1.7</v>
      </c>
      <c r="E49" s="15">
        <f>E50+E51</f>
        <v>1.7</v>
      </c>
      <c r="F49" s="15">
        <f>F50+F51</f>
        <v>0</v>
      </c>
      <c r="G49" s="15">
        <f>G50+G51</f>
        <v>0</v>
      </c>
      <c r="H49" s="15"/>
    </row>
    <row r="50" spans="1:8" ht="15.75" hidden="1">
      <c r="A50" s="346"/>
      <c r="B50" s="15" t="s">
        <v>150</v>
      </c>
      <c r="C50" s="15">
        <v>1.7</v>
      </c>
      <c r="D50" s="21">
        <f t="shared" si="2"/>
        <v>1.7</v>
      </c>
      <c r="E50" s="15">
        <v>1.7</v>
      </c>
      <c r="F50" s="15"/>
      <c r="G50" s="15"/>
      <c r="H50" s="15"/>
    </row>
    <row r="51" spans="1:8" ht="15.75" hidden="1">
      <c r="A51" s="346"/>
      <c r="B51" s="15" t="s">
        <v>85</v>
      </c>
      <c r="C51" s="15"/>
      <c r="D51" s="21">
        <f t="shared" si="2"/>
        <v>0</v>
      </c>
      <c r="E51" s="15"/>
      <c r="F51" s="15"/>
      <c r="G51" s="15"/>
      <c r="H51" s="15"/>
    </row>
    <row r="52" spans="6:8" ht="15.75" hidden="1">
      <c r="F52" s="477" t="s">
        <v>156</v>
      </c>
      <c r="G52" s="477"/>
      <c r="H52" s="477"/>
    </row>
  </sheetData>
  <sheetProtection/>
  <mergeCells count="14">
    <mergeCell ref="H5:H6"/>
    <mergeCell ref="A2:H2"/>
    <mergeCell ref="A3:H3"/>
    <mergeCell ref="F52:H52"/>
    <mergeCell ref="H20:H21"/>
    <mergeCell ref="A1:C1"/>
    <mergeCell ref="D20:G20"/>
    <mergeCell ref="B20:B21"/>
    <mergeCell ref="A20:A21"/>
    <mergeCell ref="C20:C21"/>
    <mergeCell ref="D5:G5"/>
    <mergeCell ref="C5:C6"/>
    <mergeCell ref="B5:B6"/>
    <mergeCell ref="A5:A6"/>
  </mergeCells>
  <printOptions/>
  <pageMargins left="0.75" right="0.63" top="0.39" bottom="0.33" header="0.38"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12"/>
  <sheetViews>
    <sheetView zoomScalePageLayoutView="0" workbookViewId="0" topLeftCell="A1">
      <pane xSplit="3" topLeftCell="D1" activePane="topRight" state="frozen"/>
      <selection pane="topLeft" activeCell="A1" sqref="A1"/>
      <selection pane="topRight" activeCell="G8" sqref="G8"/>
    </sheetView>
  </sheetViews>
  <sheetFormatPr defaultColWidth="9.00390625" defaultRowHeight="15.75"/>
  <cols>
    <col min="1" max="1" width="4.625" style="16" customWidth="1"/>
    <col min="2" max="2" width="26.50390625" style="12" customWidth="1"/>
    <col min="3" max="3" width="7.00390625" style="16" customWidth="1"/>
    <col min="4" max="4" width="7.50390625" style="16" customWidth="1"/>
    <col min="5" max="5" width="7.125" style="16" customWidth="1"/>
    <col min="6" max="6" width="5.625" style="16" customWidth="1"/>
    <col min="7" max="7" width="6.125" style="16" customWidth="1"/>
    <col min="8" max="8" width="6.25390625" style="16" customWidth="1"/>
    <col min="9" max="9" width="6.125" style="16" customWidth="1"/>
    <col min="10" max="10" width="6.75390625" style="16" customWidth="1"/>
    <col min="11" max="11" width="6.375" style="16" customWidth="1"/>
    <col min="12" max="12" width="5.75390625" style="16" customWidth="1"/>
    <col min="13" max="13" width="6.00390625" style="16" customWidth="1"/>
    <col min="14" max="14" width="5.75390625" style="16" customWidth="1"/>
    <col min="15" max="15" width="5.875" style="16" customWidth="1"/>
    <col min="16" max="16" width="5.25390625" style="16" customWidth="1"/>
    <col min="17" max="18" width="6.125" style="16" customWidth="1"/>
    <col min="19" max="19" width="5.625" style="16" customWidth="1"/>
    <col min="20" max="20" width="5.50390625" style="16" customWidth="1"/>
    <col min="21" max="21" width="4.875" style="16" customWidth="1"/>
    <col min="22" max="22" width="5.75390625" style="16" customWidth="1"/>
    <col min="23" max="23" width="6.25390625" style="16" customWidth="1"/>
    <col min="24" max="31" width="9.00390625" style="16" customWidth="1"/>
    <col min="32" max="16384" width="9.00390625" style="12" customWidth="1"/>
  </cols>
  <sheetData>
    <row r="1" spans="1:3" ht="15.75">
      <c r="A1" s="469" t="s">
        <v>101</v>
      </c>
      <c r="B1" s="469"/>
      <c r="C1" s="469"/>
    </row>
    <row r="2" spans="1:21" ht="18.75">
      <c r="A2" s="448" t="s">
        <v>60</v>
      </c>
      <c r="B2" s="448"/>
      <c r="C2" s="448"/>
      <c r="D2" s="448"/>
      <c r="E2" s="448"/>
      <c r="F2" s="448"/>
      <c r="G2" s="448"/>
      <c r="H2" s="448"/>
      <c r="I2" s="448"/>
      <c r="J2" s="448"/>
      <c r="K2" s="448"/>
      <c r="L2" s="448"/>
      <c r="M2" s="448"/>
      <c r="N2" s="448"/>
      <c r="O2" s="448"/>
      <c r="P2" s="448"/>
      <c r="Q2" s="448"/>
      <c r="R2" s="448"/>
      <c r="S2" s="448"/>
      <c r="T2" s="448"/>
      <c r="U2" s="448"/>
    </row>
    <row r="3" spans="1:21" ht="15.75">
      <c r="A3" s="452" t="s">
        <v>715</v>
      </c>
      <c r="B3" s="452"/>
      <c r="C3" s="452"/>
      <c r="D3" s="452"/>
      <c r="E3" s="452"/>
      <c r="F3" s="452"/>
      <c r="G3" s="452"/>
      <c r="H3" s="452"/>
      <c r="I3" s="452"/>
      <c r="J3" s="452"/>
      <c r="K3" s="452"/>
      <c r="L3" s="452"/>
      <c r="M3" s="452"/>
      <c r="N3" s="452"/>
      <c r="O3" s="452"/>
      <c r="P3" s="452"/>
      <c r="Q3" s="452"/>
      <c r="R3" s="452"/>
      <c r="S3" s="452"/>
      <c r="T3" s="452"/>
      <c r="U3" s="452"/>
    </row>
    <row r="5" spans="1:23" ht="35.25" customHeight="1">
      <c r="A5" s="478" t="s">
        <v>2</v>
      </c>
      <c r="B5" s="478" t="s">
        <v>7</v>
      </c>
      <c r="C5" s="478" t="s">
        <v>8</v>
      </c>
      <c r="D5" s="478" t="s">
        <v>4</v>
      </c>
      <c r="E5" s="478"/>
      <c r="F5" s="478" t="s">
        <v>10</v>
      </c>
      <c r="G5" s="478"/>
      <c r="H5" s="478" t="s">
        <v>14</v>
      </c>
      <c r="I5" s="478"/>
      <c r="J5" s="478" t="s">
        <v>13</v>
      </c>
      <c r="K5" s="478"/>
      <c r="L5" s="478" t="s">
        <v>52</v>
      </c>
      <c r="M5" s="478"/>
      <c r="N5" s="478" t="s">
        <v>15</v>
      </c>
      <c r="O5" s="478"/>
      <c r="P5" s="478" t="s">
        <v>9</v>
      </c>
      <c r="Q5" s="478"/>
      <c r="R5" s="478" t="s">
        <v>11</v>
      </c>
      <c r="S5" s="478"/>
      <c r="T5" s="478" t="s">
        <v>53</v>
      </c>
      <c r="U5" s="478"/>
      <c r="V5" s="478" t="s">
        <v>12</v>
      </c>
      <c r="W5" s="478"/>
    </row>
    <row r="6" spans="1:23" ht="70.5" customHeight="1">
      <c r="A6" s="478"/>
      <c r="B6" s="478"/>
      <c r="C6" s="478"/>
      <c r="D6" s="266" t="s">
        <v>86</v>
      </c>
      <c r="E6" s="64" t="s">
        <v>87</v>
      </c>
      <c r="F6" s="266" t="s">
        <v>86</v>
      </c>
      <c r="G6" s="64" t="s">
        <v>87</v>
      </c>
      <c r="H6" s="266" t="s">
        <v>86</v>
      </c>
      <c r="I6" s="64" t="s">
        <v>87</v>
      </c>
      <c r="J6" s="266" t="s">
        <v>86</v>
      </c>
      <c r="K6" s="64" t="s">
        <v>87</v>
      </c>
      <c r="L6" s="266" t="s">
        <v>86</v>
      </c>
      <c r="M6" s="64" t="s">
        <v>87</v>
      </c>
      <c r="N6" s="266" t="s">
        <v>86</v>
      </c>
      <c r="O6" s="64" t="s">
        <v>87</v>
      </c>
      <c r="P6" s="266" t="s">
        <v>86</v>
      </c>
      <c r="Q6" s="64" t="s">
        <v>87</v>
      </c>
      <c r="R6" s="266" t="s">
        <v>86</v>
      </c>
      <c r="S6" s="64" t="s">
        <v>87</v>
      </c>
      <c r="T6" s="266" t="s">
        <v>86</v>
      </c>
      <c r="U6" s="64" t="s">
        <v>87</v>
      </c>
      <c r="V6" s="266" t="s">
        <v>86</v>
      </c>
      <c r="W6" s="64" t="s">
        <v>87</v>
      </c>
    </row>
    <row r="7" spans="1:23" ht="38.25" customHeight="1">
      <c r="A7" s="77">
        <v>1</v>
      </c>
      <c r="B7" s="216" t="s">
        <v>17</v>
      </c>
      <c r="C7" s="77" t="s">
        <v>18</v>
      </c>
      <c r="D7" s="267">
        <f aca="true" t="shared" si="0" ref="D7:E12">F7+H7+J7+L7+N7+P7+R7+T7+V7</f>
        <v>9750</v>
      </c>
      <c r="E7" s="267">
        <f t="shared" si="0"/>
        <v>7307</v>
      </c>
      <c r="F7" s="268">
        <v>2019</v>
      </c>
      <c r="G7" s="268">
        <v>1400</v>
      </c>
      <c r="H7" s="105">
        <v>1732</v>
      </c>
      <c r="I7" s="105">
        <v>1520</v>
      </c>
      <c r="J7" s="105">
        <v>599</v>
      </c>
      <c r="K7" s="77">
        <v>402</v>
      </c>
      <c r="L7" s="77">
        <v>1960</v>
      </c>
      <c r="M7" s="105">
        <v>1256</v>
      </c>
      <c r="N7" s="268">
        <v>429</v>
      </c>
      <c r="O7" s="268">
        <v>301</v>
      </c>
      <c r="P7" s="268">
        <v>1175</v>
      </c>
      <c r="Q7" s="268">
        <v>980</v>
      </c>
      <c r="R7" s="105">
        <v>569</v>
      </c>
      <c r="S7" s="269">
        <v>411</v>
      </c>
      <c r="T7" s="268">
        <v>1267</v>
      </c>
      <c r="U7" s="268">
        <v>1001</v>
      </c>
      <c r="V7" s="105"/>
      <c r="W7" s="269">
        <v>36</v>
      </c>
    </row>
    <row r="8" spans="1:23" ht="48.75" customHeight="1">
      <c r="A8" s="77">
        <v>2</v>
      </c>
      <c r="B8" s="216" t="s">
        <v>19</v>
      </c>
      <c r="C8" s="77" t="s">
        <v>20</v>
      </c>
      <c r="D8" s="267">
        <f t="shared" si="0"/>
        <v>3363</v>
      </c>
      <c r="E8" s="267">
        <f t="shared" si="0"/>
        <v>2546</v>
      </c>
      <c r="F8" s="268">
        <v>330</v>
      </c>
      <c r="G8" s="268">
        <v>400</v>
      </c>
      <c r="H8" s="105">
        <v>248</v>
      </c>
      <c r="I8" s="77">
        <v>230</v>
      </c>
      <c r="J8" s="105">
        <v>724</v>
      </c>
      <c r="K8" s="77">
        <v>543</v>
      </c>
      <c r="L8" s="77">
        <v>480</v>
      </c>
      <c r="M8" s="77">
        <v>324</v>
      </c>
      <c r="N8" s="268">
        <v>198</v>
      </c>
      <c r="O8" s="268">
        <v>100</v>
      </c>
      <c r="P8" s="268">
        <v>689</v>
      </c>
      <c r="Q8" s="268">
        <v>432</v>
      </c>
      <c r="R8" s="77">
        <v>281</v>
      </c>
      <c r="S8" s="269">
        <v>158</v>
      </c>
      <c r="T8" s="268">
        <v>413</v>
      </c>
      <c r="U8" s="268">
        <v>321</v>
      </c>
      <c r="V8" s="77"/>
      <c r="W8" s="269">
        <v>38</v>
      </c>
    </row>
    <row r="9" spans="1:23" ht="48.75" customHeight="1">
      <c r="A9" s="77">
        <v>3</v>
      </c>
      <c r="B9" s="216" t="s">
        <v>21</v>
      </c>
      <c r="C9" s="77" t="s">
        <v>22</v>
      </c>
      <c r="D9" s="267">
        <f t="shared" si="0"/>
        <v>56</v>
      </c>
      <c r="E9" s="267">
        <f t="shared" si="0"/>
        <v>134</v>
      </c>
      <c r="F9" s="268">
        <v>5</v>
      </c>
      <c r="G9" s="268">
        <v>12</v>
      </c>
      <c r="H9" s="77">
        <v>2</v>
      </c>
      <c r="I9" s="77">
        <v>68</v>
      </c>
      <c r="J9" s="105">
        <v>9</v>
      </c>
      <c r="K9" s="77"/>
      <c r="L9" s="77">
        <v>3</v>
      </c>
      <c r="M9" s="77">
        <v>6</v>
      </c>
      <c r="N9" s="268">
        <v>5</v>
      </c>
      <c r="O9" s="268">
        <v>13</v>
      </c>
      <c r="P9" s="268">
        <v>15</v>
      </c>
      <c r="Q9" s="268">
        <v>9</v>
      </c>
      <c r="R9" s="77">
        <v>12</v>
      </c>
      <c r="S9" s="77">
        <v>8</v>
      </c>
      <c r="T9" s="268">
        <v>2</v>
      </c>
      <c r="U9" s="268">
        <v>18</v>
      </c>
      <c r="V9" s="77">
        <v>3</v>
      </c>
      <c r="W9" s="269"/>
    </row>
    <row r="10" spans="1:23" ht="35.25" customHeight="1">
      <c r="A10" s="77">
        <v>4</v>
      </c>
      <c r="B10" s="216" t="s">
        <v>23</v>
      </c>
      <c r="C10" s="77" t="s">
        <v>24</v>
      </c>
      <c r="D10" s="267">
        <f t="shared" si="0"/>
        <v>13430</v>
      </c>
      <c r="E10" s="267">
        <f t="shared" si="0"/>
        <v>10144</v>
      </c>
      <c r="F10" s="268">
        <v>2889</v>
      </c>
      <c r="G10" s="268">
        <v>2221</v>
      </c>
      <c r="H10" s="105">
        <v>1211</v>
      </c>
      <c r="I10" s="77">
        <v>878</v>
      </c>
      <c r="J10" s="105">
        <v>2200</v>
      </c>
      <c r="K10" s="105">
        <v>1711</v>
      </c>
      <c r="L10" s="77">
        <v>1000</v>
      </c>
      <c r="M10" s="105">
        <v>650</v>
      </c>
      <c r="N10" s="268">
        <v>1322</v>
      </c>
      <c r="O10" s="268">
        <v>1121</v>
      </c>
      <c r="P10" s="268">
        <v>1456</v>
      </c>
      <c r="Q10" s="268">
        <v>980</v>
      </c>
      <c r="R10" s="105">
        <v>2200</v>
      </c>
      <c r="S10" s="348">
        <v>1560</v>
      </c>
      <c r="T10" s="268">
        <v>952</v>
      </c>
      <c r="U10" s="268">
        <v>740</v>
      </c>
      <c r="V10" s="105">
        <v>200</v>
      </c>
      <c r="W10" s="270">
        <v>283</v>
      </c>
    </row>
    <row r="11" spans="1:23" ht="36.75" customHeight="1">
      <c r="A11" s="271" t="s">
        <v>61</v>
      </c>
      <c r="B11" s="216" t="s">
        <v>26</v>
      </c>
      <c r="C11" s="272" t="s">
        <v>63</v>
      </c>
      <c r="D11" s="267">
        <f t="shared" si="0"/>
        <v>0</v>
      </c>
      <c r="E11" s="267">
        <f t="shared" si="0"/>
        <v>1117</v>
      </c>
      <c r="F11" s="268"/>
      <c r="G11" s="268">
        <v>265</v>
      </c>
      <c r="H11" s="268"/>
      <c r="I11" s="268"/>
      <c r="J11" s="268"/>
      <c r="K11" s="268">
        <v>377</v>
      </c>
      <c r="L11" s="268"/>
      <c r="M11" s="268">
        <v>39</v>
      </c>
      <c r="N11" s="268"/>
      <c r="O11" s="268"/>
      <c r="P11" s="268"/>
      <c r="Q11" s="268">
        <v>80</v>
      </c>
      <c r="R11" s="268"/>
      <c r="S11" s="268"/>
      <c r="T11" s="268"/>
      <c r="U11" s="268">
        <v>356</v>
      </c>
      <c r="V11" s="268"/>
      <c r="W11" s="270"/>
    </row>
    <row r="12" spans="1:23" ht="31.5" customHeight="1">
      <c r="A12" s="271" t="s">
        <v>61</v>
      </c>
      <c r="B12" s="216" t="s">
        <v>62</v>
      </c>
      <c r="C12" s="272" t="s">
        <v>63</v>
      </c>
      <c r="D12" s="267">
        <f t="shared" si="0"/>
        <v>0</v>
      </c>
      <c r="E12" s="267">
        <f t="shared" si="0"/>
        <v>747</v>
      </c>
      <c r="F12" s="268"/>
      <c r="G12" s="268">
        <v>148</v>
      </c>
      <c r="H12" s="268"/>
      <c r="I12" s="268">
        <v>212</v>
      </c>
      <c r="J12" s="268"/>
      <c r="K12" s="268">
        <v>299</v>
      </c>
      <c r="L12" s="268"/>
      <c r="M12" s="77"/>
      <c r="N12" s="268"/>
      <c r="O12" s="268">
        <v>7</v>
      </c>
      <c r="P12" s="268"/>
      <c r="Q12" s="268">
        <v>57</v>
      </c>
      <c r="R12" s="268"/>
      <c r="S12" s="268"/>
      <c r="T12" s="268"/>
      <c r="U12" s="268">
        <v>22</v>
      </c>
      <c r="V12" s="268"/>
      <c r="W12" s="270">
        <v>2</v>
      </c>
    </row>
  </sheetData>
  <sheetProtection/>
  <mergeCells count="16">
    <mergeCell ref="F5:G5"/>
    <mergeCell ref="N5:O5"/>
    <mergeCell ref="V5:W5"/>
    <mergeCell ref="T5:U5"/>
    <mergeCell ref="P5:Q5"/>
    <mergeCell ref="H5:I5"/>
    <mergeCell ref="A1:C1"/>
    <mergeCell ref="A2:U2"/>
    <mergeCell ref="A3:U3"/>
    <mergeCell ref="A5:A6"/>
    <mergeCell ref="B5:B6"/>
    <mergeCell ref="C5:C6"/>
    <mergeCell ref="J5:K5"/>
    <mergeCell ref="R5:S5"/>
    <mergeCell ref="L5:M5"/>
    <mergeCell ref="D5:E5"/>
  </mergeCells>
  <printOptions/>
  <pageMargins left="0" right="0" top="0.63" bottom="0.5905511811023623" header="0.31496062992125984"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Q20"/>
  <sheetViews>
    <sheetView zoomScalePageLayoutView="0" workbookViewId="0" topLeftCell="A1">
      <selection activeCell="H5" sqref="H5"/>
    </sheetView>
  </sheetViews>
  <sheetFormatPr defaultColWidth="9.00390625" defaultRowHeight="15.75"/>
  <cols>
    <col min="1" max="1" width="4.625" style="44" customWidth="1"/>
    <col min="2" max="2" width="23.125" style="292" customWidth="1"/>
    <col min="3" max="3" width="10.625" style="292" customWidth="1"/>
    <col min="4" max="4" width="13.875" style="44" customWidth="1"/>
    <col min="5" max="5" width="11.75390625" style="44" customWidth="1"/>
    <col min="6" max="6" width="15.00390625" style="44" customWidth="1"/>
    <col min="7" max="7" width="7.375" style="44" customWidth="1"/>
    <col min="8" max="8" width="9.00390625" style="44" customWidth="1"/>
    <col min="9" max="9" width="11.125" style="44" bestFit="1" customWidth="1"/>
    <col min="10" max="15" width="0" style="44" hidden="1" customWidth="1"/>
    <col min="16" max="16" width="10.50390625" style="44" hidden="1" customWidth="1"/>
    <col min="17" max="16384" width="9.00390625" style="44" customWidth="1"/>
  </cols>
  <sheetData>
    <row r="1" spans="1:3" ht="15.75">
      <c r="A1" s="456" t="s">
        <v>162</v>
      </c>
      <c r="B1" s="456"/>
      <c r="C1" s="456"/>
    </row>
    <row r="2" spans="1:7" ht="42.75" customHeight="1">
      <c r="A2" s="457" t="s">
        <v>181</v>
      </c>
      <c r="B2" s="457"/>
      <c r="C2" s="457"/>
      <c r="D2" s="457"/>
      <c r="E2" s="457"/>
      <c r="F2" s="457"/>
      <c r="G2" s="457"/>
    </row>
    <row r="3" spans="1:7" ht="35.25" customHeight="1">
      <c r="A3" s="481" t="s">
        <v>945</v>
      </c>
      <c r="B3" s="481"/>
      <c r="C3" s="481"/>
      <c r="D3" s="481"/>
      <c r="E3" s="481"/>
      <c r="F3" s="481"/>
      <c r="G3" s="481"/>
    </row>
    <row r="4" spans="1:7" ht="16.5" thickBot="1">
      <c r="A4" s="43"/>
      <c r="B4" s="43"/>
      <c r="C4" s="43"/>
      <c r="D4" s="43"/>
      <c r="E4" s="43"/>
      <c r="F4" s="43"/>
      <c r="G4" s="43"/>
    </row>
    <row r="5" spans="1:16" ht="48" thickBot="1">
      <c r="A5" s="1" t="s">
        <v>0</v>
      </c>
      <c r="B5" s="1" t="s">
        <v>64</v>
      </c>
      <c r="C5" s="1" t="s">
        <v>3</v>
      </c>
      <c r="D5" s="1" t="s">
        <v>85</v>
      </c>
      <c r="E5" s="1" t="s">
        <v>65</v>
      </c>
      <c r="F5" s="273" t="s">
        <v>182</v>
      </c>
      <c r="G5" s="1" t="s">
        <v>1</v>
      </c>
      <c r="L5" s="274" t="s">
        <v>2</v>
      </c>
      <c r="M5" s="275" t="s">
        <v>88</v>
      </c>
      <c r="N5" s="275">
        <v>2017</v>
      </c>
      <c r="O5" s="276">
        <v>43160</v>
      </c>
      <c r="P5" s="275" t="s">
        <v>89</v>
      </c>
    </row>
    <row r="6" spans="1:16" ht="26.25" customHeight="1" thickBot="1">
      <c r="A6" s="277"/>
      <c r="B6" s="277" t="s">
        <v>16</v>
      </c>
      <c r="C6" s="278"/>
      <c r="D6" s="338">
        <f>D7+D15+D16+D17+D18</f>
        <v>1803012</v>
      </c>
      <c r="E6" s="338">
        <f>E7+E15+E16+E17+E18</f>
        <v>987928</v>
      </c>
      <c r="F6" s="338">
        <f aca="true" t="shared" si="0" ref="F6:F13">E6/D6*100</f>
        <v>54.793201598214544</v>
      </c>
      <c r="G6" s="2"/>
      <c r="L6" s="279"/>
      <c r="M6" s="280" t="s">
        <v>90</v>
      </c>
      <c r="N6" s="280" t="s">
        <v>91</v>
      </c>
      <c r="O6" s="280" t="s">
        <v>92</v>
      </c>
      <c r="P6" s="280" t="e">
        <f>P7+#REF!+P10+P11+P12+P13+P14</f>
        <v>#REF!</v>
      </c>
    </row>
    <row r="7" spans="1:16" ht="33.75" customHeight="1" thickBot="1">
      <c r="A7" s="277">
        <v>1</v>
      </c>
      <c r="B7" s="281" t="s">
        <v>66</v>
      </c>
      <c r="C7" s="278"/>
      <c r="D7" s="338">
        <f>D8+D11</f>
        <v>790815</v>
      </c>
      <c r="E7" s="338">
        <f>E8+E11</f>
        <v>519874</v>
      </c>
      <c r="F7" s="338">
        <f t="shared" si="0"/>
        <v>65.73901607834955</v>
      </c>
      <c r="G7" s="2"/>
      <c r="L7" s="282">
        <v>1</v>
      </c>
      <c r="M7" s="283" t="s">
        <v>93</v>
      </c>
      <c r="N7" s="280">
        <v>197.64</v>
      </c>
      <c r="O7" s="280">
        <v>177.54</v>
      </c>
      <c r="P7" s="280">
        <v>237.6</v>
      </c>
    </row>
    <row r="8" spans="1:16" ht="29.25" customHeight="1" thickBot="1">
      <c r="A8" s="284" t="s">
        <v>67</v>
      </c>
      <c r="B8" s="285" t="s">
        <v>68</v>
      </c>
      <c r="C8" s="278" t="s">
        <v>69</v>
      </c>
      <c r="D8" s="338">
        <f>D9+D10</f>
        <v>237600</v>
      </c>
      <c r="E8" s="338">
        <f>E9+E10</f>
        <v>108898</v>
      </c>
      <c r="F8" s="338">
        <f t="shared" si="0"/>
        <v>45.83249158249158</v>
      </c>
      <c r="G8" s="4"/>
      <c r="L8" s="282" t="s">
        <v>61</v>
      </c>
      <c r="M8" s="286" t="s">
        <v>94</v>
      </c>
      <c r="N8" s="280"/>
      <c r="O8" s="280"/>
      <c r="P8" s="280"/>
    </row>
    <row r="9" spans="1:16" ht="30.75" customHeight="1" thickBot="1">
      <c r="A9" s="287" t="s">
        <v>70</v>
      </c>
      <c r="B9" s="288" t="s">
        <v>826</v>
      </c>
      <c r="C9" s="278" t="s">
        <v>69</v>
      </c>
      <c r="D9" s="339">
        <v>159300</v>
      </c>
      <c r="E9" s="339">
        <v>81318</v>
      </c>
      <c r="F9" s="339">
        <f t="shared" si="0"/>
        <v>51.04708097928437</v>
      </c>
      <c r="G9" s="2"/>
      <c r="L9" s="282" t="s">
        <v>61</v>
      </c>
      <c r="M9" s="286" t="s">
        <v>71</v>
      </c>
      <c r="N9" s="289">
        <v>162.94</v>
      </c>
      <c r="O9" s="289">
        <v>143.459</v>
      </c>
      <c r="P9" s="280">
        <v>159.3</v>
      </c>
    </row>
    <row r="10" spans="1:16" ht="48.75" customHeight="1" thickBot="1">
      <c r="A10" s="287" t="s">
        <v>72</v>
      </c>
      <c r="B10" s="288" t="s">
        <v>73</v>
      </c>
      <c r="C10" s="278" t="s">
        <v>69</v>
      </c>
      <c r="D10" s="339">
        <v>78300</v>
      </c>
      <c r="E10" s="339">
        <v>27580</v>
      </c>
      <c r="F10" s="339">
        <f t="shared" si="0"/>
        <v>35.22349936143039</v>
      </c>
      <c r="G10" s="2"/>
      <c r="L10" s="282">
        <v>3</v>
      </c>
      <c r="M10" s="283" t="s">
        <v>95</v>
      </c>
      <c r="N10" s="289">
        <v>392.777</v>
      </c>
      <c r="O10" s="289">
        <v>348.524</v>
      </c>
      <c r="P10" s="289">
        <v>578.449</v>
      </c>
    </row>
    <row r="11" spans="1:16" ht="38.25" thickBot="1">
      <c r="A11" s="284" t="s">
        <v>74</v>
      </c>
      <c r="B11" s="285" t="s">
        <v>75</v>
      </c>
      <c r="C11" s="278" t="s">
        <v>69</v>
      </c>
      <c r="D11" s="338">
        <f>SUM(D12:D14)</f>
        <v>553215</v>
      </c>
      <c r="E11" s="338">
        <f>SUM(E12:E14)</f>
        <v>410976</v>
      </c>
      <c r="F11" s="338">
        <f t="shared" si="0"/>
        <v>74.28865811664542</v>
      </c>
      <c r="G11" s="2"/>
      <c r="L11" s="282">
        <v>4</v>
      </c>
      <c r="M11" s="283" t="s">
        <v>96</v>
      </c>
      <c r="N11" s="289"/>
      <c r="O11" s="289"/>
      <c r="P11" s="289"/>
    </row>
    <row r="12" spans="1:16" ht="24" customHeight="1" thickBot="1">
      <c r="A12" s="287"/>
      <c r="B12" s="288" t="s">
        <v>76</v>
      </c>
      <c r="C12" s="278" t="s">
        <v>69</v>
      </c>
      <c r="D12" s="339">
        <v>493215</v>
      </c>
      <c r="E12" s="339">
        <v>379776</v>
      </c>
      <c r="F12" s="339">
        <f t="shared" si="0"/>
        <v>77.00009123810104</v>
      </c>
      <c r="G12" s="2"/>
      <c r="L12" s="282">
        <v>5</v>
      </c>
      <c r="M12" s="283" t="s">
        <v>97</v>
      </c>
      <c r="N12" s="289">
        <v>25.335</v>
      </c>
      <c r="O12" s="289">
        <v>25.335</v>
      </c>
      <c r="P12" s="289">
        <v>30</v>
      </c>
    </row>
    <row r="13" spans="1:17" ht="21.75" customHeight="1">
      <c r="A13" s="287"/>
      <c r="B13" s="288" t="s">
        <v>77</v>
      </c>
      <c r="C13" s="278" t="s">
        <v>69</v>
      </c>
      <c r="D13" s="339">
        <v>60000</v>
      </c>
      <c r="E13" s="339">
        <v>31200</v>
      </c>
      <c r="F13" s="339">
        <f t="shared" si="0"/>
        <v>52</v>
      </c>
      <c r="G13" s="2"/>
      <c r="I13" s="479"/>
      <c r="J13" s="479"/>
      <c r="K13" s="479"/>
      <c r="L13" s="479"/>
      <c r="M13" s="479"/>
      <c r="N13" s="479"/>
      <c r="O13" s="479"/>
      <c r="P13" s="479"/>
      <c r="Q13" s="479"/>
    </row>
    <row r="14" spans="1:16" ht="19.5" thickBot="1">
      <c r="A14" s="287"/>
      <c r="B14" s="288" t="s">
        <v>78</v>
      </c>
      <c r="C14" s="278" t="s">
        <v>69</v>
      </c>
      <c r="D14" s="339"/>
      <c r="E14" s="339"/>
      <c r="F14" s="339"/>
      <c r="G14" s="2"/>
      <c r="L14" s="282"/>
      <c r="M14" s="283"/>
      <c r="N14" s="289"/>
      <c r="O14" s="289"/>
      <c r="P14" s="289"/>
    </row>
    <row r="15" spans="1:17" ht="47.25">
      <c r="A15" s="277">
        <v>2</v>
      </c>
      <c r="B15" s="281" t="s">
        <v>79</v>
      </c>
      <c r="C15" s="278" t="s">
        <v>69</v>
      </c>
      <c r="D15" s="338">
        <v>524449</v>
      </c>
      <c r="E15" s="338">
        <v>253241</v>
      </c>
      <c r="F15" s="338">
        <f>E15/D15*100</f>
        <v>48.28705937088259</v>
      </c>
      <c r="G15" s="4"/>
      <c r="H15" s="290"/>
      <c r="I15" s="290"/>
      <c r="Q15" s="291"/>
    </row>
    <row r="16" spans="1:9" ht="72.75" customHeight="1">
      <c r="A16" s="277">
        <v>3</v>
      </c>
      <c r="B16" s="281" t="s">
        <v>80</v>
      </c>
      <c r="C16" s="278" t="s">
        <v>69</v>
      </c>
      <c r="D16" s="338">
        <v>30000</v>
      </c>
      <c r="E16" s="338">
        <v>27542</v>
      </c>
      <c r="F16" s="339">
        <f>E16/D16*100</f>
        <v>91.80666666666667</v>
      </c>
      <c r="G16" s="2"/>
      <c r="I16" s="290"/>
    </row>
    <row r="17" spans="1:7" ht="57.75" customHeight="1">
      <c r="A17" s="277">
        <v>4</v>
      </c>
      <c r="B17" s="281" t="s">
        <v>81</v>
      </c>
      <c r="C17" s="278" t="s">
        <v>69</v>
      </c>
      <c r="D17" s="338">
        <v>40000</v>
      </c>
      <c r="E17" s="340">
        <v>41059</v>
      </c>
      <c r="F17" s="339">
        <f>E17/D17*100</f>
        <v>102.64750000000001</v>
      </c>
      <c r="G17" s="2"/>
    </row>
    <row r="18" spans="1:7" ht="26.25" customHeight="1">
      <c r="A18" s="277">
        <v>5</v>
      </c>
      <c r="B18" s="281" t="s">
        <v>82</v>
      </c>
      <c r="C18" s="278" t="s">
        <v>69</v>
      </c>
      <c r="D18" s="338">
        <f>D19</f>
        <v>417748</v>
      </c>
      <c r="E18" s="338">
        <f>E19</f>
        <v>146212</v>
      </c>
      <c r="F18" s="338">
        <f>E18/D18*100</f>
        <v>35.00004787575285</v>
      </c>
      <c r="G18" s="2"/>
    </row>
    <row r="19" spans="1:7" ht="40.5" customHeight="1">
      <c r="A19" s="287"/>
      <c r="B19" s="288" t="s">
        <v>827</v>
      </c>
      <c r="C19" s="278" t="s">
        <v>69</v>
      </c>
      <c r="D19" s="339">
        <v>417748</v>
      </c>
      <c r="E19" s="339">
        <v>146212</v>
      </c>
      <c r="F19" s="339">
        <f>E19/D19*100</f>
        <v>35.00004787575285</v>
      </c>
      <c r="G19" s="2"/>
    </row>
    <row r="20" spans="1:7" ht="31.5" customHeight="1">
      <c r="A20" s="480" t="s">
        <v>83</v>
      </c>
      <c r="B20" s="480"/>
      <c r="C20" s="480"/>
      <c r="D20" s="480"/>
      <c r="E20" s="480"/>
      <c r="F20" s="480"/>
      <c r="G20" s="480"/>
    </row>
  </sheetData>
  <sheetProtection/>
  <mergeCells count="5">
    <mergeCell ref="A1:C1"/>
    <mergeCell ref="I13:Q13"/>
    <mergeCell ref="A20:G20"/>
    <mergeCell ref="A2:G2"/>
    <mergeCell ref="A3:G3"/>
  </mergeCells>
  <printOptions/>
  <pageMargins left="0.58" right="0.36" top="0.47" bottom="0.63" header="0.27"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7"/>
  <sheetViews>
    <sheetView zoomScalePageLayoutView="0" workbookViewId="0" topLeftCell="A1">
      <selection activeCell="G6" sqref="G6"/>
    </sheetView>
  </sheetViews>
  <sheetFormatPr defaultColWidth="9.00390625" defaultRowHeight="15.75"/>
  <cols>
    <col min="1" max="1" width="7.50390625" style="42" customWidth="1"/>
    <col min="2" max="2" width="22.25390625" style="324" customWidth="1"/>
    <col min="3" max="3" width="16.50390625" style="329" customWidth="1"/>
    <col min="4" max="4" width="15.50390625" style="42" customWidth="1"/>
    <col min="5" max="5" width="15.75390625" style="42" customWidth="1"/>
    <col min="6" max="7" width="15.375" style="42" customWidth="1"/>
    <col min="8" max="16384" width="9.00390625" style="42" customWidth="1"/>
  </cols>
  <sheetData>
    <row r="1" spans="1:3" ht="15.75">
      <c r="A1" s="456" t="s">
        <v>824</v>
      </c>
      <c r="B1" s="485"/>
      <c r="C1" s="485"/>
    </row>
    <row r="2" spans="1:7" ht="18.75">
      <c r="A2" s="482" t="s">
        <v>825</v>
      </c>
      <c r="B2" s="482"/>
      <c r="C2" s="482"/>
      <c r="D2" s="482"/>
      <c r="E2" s="482"/>
      <c r="F2" s="482"/>
      <c r="G2" s="482"/>
    </row>
    <row r="3" spans="1:7" ht="15.75">
      <c r="A3" s="483" t="s">
        <v>715</v>
      </c>
      <c r="B3" s="483"/>
      <c r="C3" s="483"/>
      <c r="D3" s="483"/>
      <c r="E3" s="483"/>
      <c r="F3" s="483"/>
      <c r="G3" s="483"/>
    </row>
    <row r="5" spans="1:7" s="326" customFormat="1" ht="56.25">
      <c r="A5" s="325" t="s">
        <v>0</v>
      </c>
      <c r="B5" s="325" t="s">
        <v>57</v>
      </c>
      <c r="C5" s="325" t="s">
        <v>4</v>
      </c>
      <c r="D5" s="325" t="s">
        <v>58</v>
      </c>
      <c r="E5" s="325" t="s">
        <v>25</v>
      </c>
      <c r="F5" s="325" t="s">
        <v>59</v>
      </c>
      <c r="G5" s="325" t="s">
        <v>56</v>
      </c>
    </row>
    <row r="6" spans="1:7" s="329" customFormat="1" ht="30" customHeight="1">
      <c r="A6" s="325"/>
      <c r="B6" s="327" t="s">
        <v>4</v>
      </c>
      <c r="C6" s="328">
        <f>SUM(C7:C16)</f>
        <v>58100.76049999999</v>
      </c>
      <c r="D6" s="328">
        <f>SUM(D7:D15)</f>
        <v>15046.9</v>
      </c>
      <c r="E6" s="328">
        <f>SUM(E7:E15)</f>
        <v>119422</v>
      </c>
      <c r="F6" s="328">
        <f>SUM(F7:F15)</f>
        <v>9897.58</v>
      </c>
      <c r="G6" s="328">
        <f>SUM(G7:G15)</f>
        <v>88244.5</v>
      </c>
    </row>
    <row r="7" spans="1:7" ht="30" customHeight="1">
      <c r="A7" s="314">
        <v>1</v>
      </c>
      <c r="B7" s="313" t="s">
        <v>13</v>
      </c>
      <c r="C7" s="323">
        <v>5292.0199999999995</v>
      </c>
      <c r="D7" s="330">
        <v>1980</v>
      </c>
      <c r="E7" s="330">
        <v>14977</v>
      </c>
      <c r="F7" s="330">
        <v>1122.92</v>
      </c>
      <c r="G7" s="330">
        <v>13062</v>
      </c>
    </row>
    <row r="8" spans="1:7" s="297" customFormat="1" ht="30" customHeight="1">
      <c r="A8" s="314">
        <v>2</v>
      </c>
      <c r="B8" s="313" t="s">
        <v>11</v>
      </c>
      <c r="C8" s="331">
        <v>4363.9</v>
      </c>
      <c r="D8" s="330">
        <v>3746.5</v>
      </c>
      <c r="E8" s="330">
        <v>4337</v>
      </c>
      <c r="F8" s="330">
        <v>821.8</v>
      </c>
      <c r="G8" s="330">
        <v>15825</v>
      </c>
    </row>
    <row r="9" spans="1:7" s="297" customFormat="1" ht="30" customHeight="1">
      <c r="A9" s="314">
        <v>3</v>
      </c>
      <c r="B9" s="313" t="s">
        <v>52</v>
      </c>
      <c r="C9" s="331">
        <v>2855.3399999999997</v>
      </c>
      <c r="D9" s="330">
        <v>1988</v>
      </c>
      <c r="E9" s="330">
        <v>2397</v>
      </c>
      <c r="F9" s="330">
        <v>503.5</v>
      </c>
      <c r="G9" s="330">
        <v>2540</v>
      </c>
    </row>
    <row r="10" spans="1:7" s="333" customFormat="1" ht="30" customHeight="1">
      <c r="A10" s="314">
        <v>4</v>
      </c>
      <c r="B10" s="313" t="s">
        <v>14</v>
      </c>
      <c r="C10" s="332">
        <v>2647.7400000000002</v>
      </c>
      <c r="D10" s="330">
        <v>1211</v>
      </c>
      <c r="E10" s="330">
        <v>6870</v>
      </c>
      <c r="F10" s="330">
        <v>529</v>
      </c>
      <c r="G10" s="330">
        <v>2778</v>
      </c>
    </row>
    <row r="11" spans="1:7" ht="30" customHeight="1">
      <c r="A11" s="314">
        <v>5</v>
      </c>
      <c r="B11" s="313" t="s">
        <v>6</v>
      </c>
      <c r="C11" s="323">
        <v>74.5</v>
      </c>
      <c r="D11" s="330">
        <v>30</v>
      </c>
      <c r="E11" s="330">
        <v>200</v>
      </c>
      <c r="F11" s="330">
        <v>5.5</v>
      </c>
      <c r="G11" s="330">
        <v>500</v>
      </c>
    </row>
    <row r="12" spans="1:7" ht="30" customHeight="1">
      <c r="A12" s="314">
        <v>6</v>
      </c>
      <c r="B12" s="313" t="s">
        <v>53</v>
      </c>
      <c r="C12" s="323">
        <v>3458.8</v>
      </c>
      <c r="D12" s="330">
        <v>50</v>
      </c>
      <c r="E12" s="330">
        <v>21650</v>
      </c>
      <c r="F12" s="330">
        <v>770</v>
      </c>
      <c r="G12" s="330">
        <v>1360</v>
      </c>
    </row>
    <row r="13" spans="1:7" ht="30" customHeight="1">
      <c r="A13" s="314">
        <v>7</v>
      </c>
      <c r="B13" s="334" t="s">
        <v>9</v>
      </c>
      <c r="C13" s="323">
        <v>6906.15</v>
      </c>
      <c r="D13" s="335">
        <v>1870</v>
      </c>
      <c r="E13" s="335">
        <v>29018</v>
      </c>
      <c r="F13" s="335">
        <v>1490</v>
      </c>
      <c r="G13" s="335">
        <v>2133</v>
      </c>
    </row>
    <row r="14" spans="1:7" s="333" customFormat="1" ht="30" customHeight="1">
      <c r="A14" s="314">
        <v>8</v>
      </c>
      <c r="B14" s="313" t="s">
        <v>10</v>
      </c>
      <c r="C14" s="332">
        <v>12517.770500000002</v>
      </c>
      <c r="D14" s="330">
        <v>2935.4</v>
      </c>
      <c r="E14" s="330">
        <v>38481</v>
      </c>
      <c r="F14" s="330">
        <v>3182.86</v>
      </c>
      <c r="G14" s="330">
        <v>48156.5</v>
      </c>
    </row>
    <row r="15" spans="1:7" ht="30" customHeight="1">
      <c r="A15" s="314">
        <v>9</v>
      </c>
      <c r="B15" s="334" t="s">
        <v>15</v>
      </c>
      <c r="C15" s="323">
        <v>2943.74</v>
      </c>
      <c r="D15" s="330">
        <v>1236</v>
      </c>
      <c r="E15" s="330">
        <v>1492</v>
      </c>
      <c r="F15" s="330">
        <v>1472</v>
      </c>
      <c r="G15" s="330">
        <v>1890</v>
      </c>
    </row>
    <row r="16" spans="1:7" ht="93.75">
      <c r="A16" s="314">
        <v>10</v>
      </c>
      <c r="B16" s="313" t="s">
        <v>102</v>
      </c>
      <c r="C16" s="336">
        <v>17040.8</v>
      </c>
      <c r="D16" s="337" t="s">
        <v>818</v>
      </c>
      <c r="E16" s="330">
        <v>1400</v>
      </c>
      <c r="F16" s="330">
        <v>16104.3</v>
      </c>
      <c r="G16" s="335"/>
    </row>
    <row r="17" spans="4:7" ht="15.75">
      <c r="D17" s="484"/>
      <c r="E17" s="484"/>
      <c r="F17" s="484"/>
      <c r="G17" s="484"/>
    </row>
  </sheetData>
  <sheetProtection/>
  <mergeCells count="4">
    <mergeCell ref="A2:G2"/>
    <mergeCell ref="A3:G3"/>
    <mergeCell ref="D17:G17"/>
    <mergeCell ref="A1:C1"/>
  </mergeCells>
  <printOptions/>
  <pageMargins left="0.69" right="0.42" top="0.72"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48"/>
  <sheetViews>
    <sheetView zoomScalePageLayoutView="0" workbookViewId="0" topLeftCell="A1">
      <selection activeCell="A48" sqref="A48:F48"/>
    </sheetView>
  </sheetViews>
  <sheetFormatPr defaultColWidth="9.00390625" defaultRowHeight="15.75"/>
  <cols>
    <col min="1" max="1" width="5.00390625" style="341" customWidth="1"/>
    <col min="2" max="2" width="30.625" style="341" customWidth="1"/>
    <col min="3" max="3" width="11.25390625" style="341" customWidth="1"/>
    <col min="4" max="4" width="16.625" style="341" customWidth="1"/>
    <col min="5" max="5" width="11.875" style="341" customWidth="1"/>
    <col min="6" max="6" width="8.875" style="341" customWidth="1"/>
    <col min="7" max="16384" width="9.00390625" style="341" customWidth="1"/>
  </cols>
  <sheetData>
    <row r="1" spans="1:6" ht="18.75">
      <c r="A1" s="487" t="s">
        <v>705</v>
      </c>
      <c r="B1" s="487"/>
      <c r="C1" s="315"/>
      <c r="D1" s="19"/>
      <c r="E1" s="19"/>
      <c r="F1" s="19"/>
    </row>
    <row r="2" spans="1:6" ht="18.75">
      <c r="A2" s="488" t="s">
        <v>153</v>
      </c>
      <c r="B2" s="488"/>
      <c r="C2" s="488"/>
      <c r="D2" s="488"/>
      <c r="E2" s="488"/>
      <c r="F2" s="488"/>
    </row>
    <row r="3" spans="1:6" ht="18.75">
      <c r="A3" s="489" t="s">
        <v>821</v>
      </c>
      <c r="B3" s="490"/>
      <c r="C3" s="490"/>
      <c r="D3" s="490"/>
      <c r="E3" s="490"/>
      <c r="F3" s="490"/>
    </row>
    <row r="4" spans="1:6" ht="18.75">
      <c r="A4" s="491"/>
      <c r="B4" s="491"/>
      <c r="C4" s="491"/>
      <c r="D4" s="491"/>
      <c r="E4" s="491"/>
      <c r="F4" s="491"/>
    </row>
    <row r="5" spans="1:6" ht="82.5" customHeight="1">
      <c r="A5" s="316" t="s">
        <v>0</v>
      </c>
      <c r="B5" s="316" t="s">
        <v>103</v>
      </c>
      <c r="C5" s="316" t="s">
        <v>85</v>
      </c>
      <c r="D5" s="316" t="s">
        <v>820</v>
      </c>
      <c r="E5" s="316" t="s">
        <v>828</v>
      </c>
      <c r="F5" s="316" t="s">
        <v>1</v>
      </c>
    </row>
    <row r="6" spans="1:6" ht="45.75" customHeight="1">
      <c r="A6" s="316">
        <v>1</v>
      </c>
      <c r="B6" s="317" t="s">
        <v>104</v>
      </c>
      <c r="C6" s="316">
        <v>11.76</v>
      </c>
      <c r="D6" s="318">
        <v>10.58</v>
      </c>
      <c r="E6" s="318">
        <v>11.76</v>
      </c>
      <c r="F6" s="316"/>
    </row>
    <row r="7" spans="1:6" ht="59.25" customHeight="1">
      <c r="A7" s="316">
        <v>2</v>
      </c>
      <c r="B7" s="317" t="s">
        <v>144</v>
      </c>
      <c r="C7" s="316">
        <v>43</v>
      </c>
      <c r="D7" s="316">
        <v>36</v>
      </c>
      <c r="E7" s="316">
        <v>43</v>
      </c>
      <c r="F7" s="316"/>
    </row>
    <row r="8" spans="1:6" ht="39.75" customHeight="1">
      <c r="A8" s="316">
        <v>3</v>
      </c>
      <c r="B8" s="317" t="s">
        <v>105</v>
      </c>
      <c r="C8" s="316"/>
      <c r="D8" s="20"/>
      <c r="E8" s="347"/>
      <c r="F8" s="316"/>
    </row>
    <row r="9" spans="1:6" ht="21.75" customHeight="1">
      <c r="A9" s="319" t="s">
        <v>61</v>
      </c>
      <c r="B9" s="320" t="s">
        <v>145</v>
      </c>
      <c r="C9" s="343">
        <v>43</v>
      </c>
      <c r="D9" s="342">
        <v>36</v>
      </c>
      <c r="E9" s="342">
        <v>43</v>
      </c>
      <c r="F9" s="20"/>
    </row>
    <row r="10" spans="1:6" ht="18.75">
      <c r="A10" s="319" t="s">
        <v>61</v>
      </c>
      <c r="B10" s="320" t="s">
        <v>106</v>
      </c>
      <c r="C10" s="40">
        <v>5</v>
      </c>
      <c r="D10" s="342">
        <v>1</v>
      </c>
      <c r="E10" s="40">
        <v>5</v>
      </c>
      <c r="F10" s="320"/>
    </row>
    <row r="11" spans="1:6" ht="18.75">
      <c r="A11" s="319" t="s">
        <v>61</v>
      </c>
      <c r="B11" s="320" t="s">
        <v>107</v>
      </c>
      <c r="C11" s="40">
        <v>4</v>
      </c>
      <c r="D11" s="342">
        <v>3</v>
      </c>
      <c r="E11" s="40">
        <v>4</v>
      </c>
      <c r="F11" s="320"/>
    </row>
    <row r="12" spans="1:6" ht="18.75">
      <c r="A12" s="319" t="s">
        <v>61</v>
      </c>
      <c r="B12" s="320" t="s">
        <v>108</v>
      </c>
      <c r="C12" s="40">
        <v>3</v>
      </c>
      <c r="D12" s="342">
        <v>1</v>
      </c>
      <c r="E12" s="40">
        <v>3</v>
      </c>
      <c r="F12" s="320"/>
    </row>
    <row r="13" spans="1:6" ht="18.75">
      <c r="A13" s="319" t="s">
        <v>61</v>
      </c>
      <c r="B13" s="320" t="s">
        <v>109</v>
      </c>
      <c r="C13" s="40">
        <v>3</v>
      </c>
      <c r="D13" s="342">
        <v>2</v>
      </c>
      <c r="E13" s="40">
        <v>3</v>
      </c>
      <c r="F13" s="320"/>
    </row>
    <row r="14" spans="1:6" ht="18.75">
      <c r="A14" s="319" t="s">
        <v>61</v>
      </c>
      <c r="B14" s="320" t="s">
        <v>110</v>
      </c>
      <c r="C14" s="40">
        <v>5</v>
      </c>
      <c r="D14" s="342">
        <v>3</v>
      </c>
      <c r="E14" s="40">
        <v>5</v>
      </c>
      <c r="F14" s="320"/>
    </row>
    <row r="15" spans="1:6" ht="18.75">
      <c r="A15" s="319" t="s">
        <v>61</v>
      </c>
      <c r="B15" s="320" t="s">
        <v>111</v>
      </c>
      <c r="C15" s="40">
        <v>7</v>
      </c>
      <c r="D15" s="342">
        <v>6</v>
      </c>
      <c r="E15" s="40">
        <v>7</v>
      </c>
      <c r="F15" s="320"/>
    </row>
    <row r="16" spans="1:6" ht="18.75">
      <c r="A16" s="319" t="s">
        <v>61</v>
      </c>
      <c r="B16" s="320" t="s">
        <v>112</v>
      </c>
      <c r="C16" s="40">
        <v>6</v>
      </c>
      <c r="D16" s="342">
        <v>5</v>
      </c>
      <c r="E16" s="40">
        <v>6</v>
      </c>
      <c r="F16" s="320"/>
    </row>
    <row r="17" spans="1:6" ht="18.75">
      <c r="A17" s="319" t="s">
        <v>61</v>
      </c>
      <c r="B17" s="320" t="s">
        <v>113</v>
      </c>
      <c r="C17" s="40">
        <v>15</v>
      </c>
      <c r="D17" s="342">
        <v>11</v>
      </c>
      <c r="E17" s="40">
        <v>12</v>
      </c>
      <c r="F17" s="320"/>
    </row>
    <row r="18" spans="1:6" ht="18.75">
      <c r="A18" s="319" t="s">
        <v>61</v>
      </c>
      <c r="B18" s="320" t="s">
        <v>114</v>
      </c>
      <c r="C18" s="40">
        <v>9</v>
      </c>
      <c r="D18" s="342">
        <v>13</v>
      </c>
      <c r="E18" s="40">
        <v>9</v>
      </c>
      <c r="F18" s="320"/>
    </row>
    <row r="19" spans="1:6" ht="18.75">
      <c r="A19" s="319" t="s">
        <v>61</v>
      </c>
      <c r="B19" s="320" t="s">
        <v>115</v>
      </c>
      <c r="C19" s="40">
        <v>18</v>
      </c>
      <c r="D19" s="342">
        <v>16</v>
      </c>
      <c r="E19" s="40">
        <v>18</v>
      </c>
      <c r="F19" s="320"/>
    </row>
    <row r="20" spans="1:6" ht="18.75">
      <c r="A20" s="319" t="s">
        <v>61</v>
      </c>
      <c r="B20" s="320" t="s">
        <v>116</v>
      </c>
      <c r="C20" s="40">
        <v>8</v>
      </c>
      <c r="D20" s="342">
        <v>12</v>
      </c>
      <c r="E20" s="40">
        <v>8</v>
      </c>
      <c r="F20" s="320"/>
    </row>
    <row r="21" spans="1:6" ht="18.75">
      <c r="A21" s="319" t="s">
        <v>61</v>
      </c>
      <c r="B21" s="320" t="s">
        <v>117</v>
      </c>
      <c r="C21" s="40">
        <v>6</v>
      </c>
      <c r="D21" s="342">
        <v>10</v>
      </c>
      <c r="E21" s="40">
        <v>6</v>
      </c>
      <c r="F21" s="320"/>
    </row>
    <row r="22" spans="1:6" ht="18.75">
      <c r="A22" s="319" t="s">
        <v>61</v>
      </c>
      <c r="B22" s="320" t="s">
        <v>118</v>
      </c>
      <c r="C22" s="40">
        <v>7</v>
      </c>
      <c r="D22" s="342">
        <v>12</v>
      </c>
      <c r="E22" s="40">
        <v>7</v>
      </c>
      <c r="F22" s="320"/>
    </row>
    <row r="23" spans="1:6" ht="18.75">
      <c r="A23" s="319" t="s">
        <v>61</v>
      </c>
      <c r="B23" s="320" t="s">
        <v>119</v>
      </c>
      <c r="C23" s="40">
        <v>7</v>
      </c>
      <c r="D23" s="342">
        <v>8</v>
      </c>
      <c r="E23" s="40">
        <v>7</v>
      </c>
      <c r="F23" s="320"/>
    </row>
    <row r="24" spans="1:6" ht="18.75">
      <c r="A24" s="319" t="s">
        <v>61</v>
      </c>
      <c r="B24" s="320" t="s">
        <v>120</v>
      </c>
      <c r="C24" s="20"/>
      <c r="D24" s="342">
        <v>4</v>
      </c>
      <c r="E24" s="347"/>
      <c r="F24" s="320"/>
    </row>
    <row r="25" spans="1:6" ht="18.75">
      <c r="A25" s="319" t="s">
        <v>61</v>
      </c>
      <c r="B25" s="320" t="s">
        <v>121</v>
      </c>
      <c r="C25" s="20"/>
      <c r="D25" s="342">
        <v>0</v>
      </c>
      <c r="E25" s="347"/>
      <c r="F25" s="320"/>
    </row>
    <row r="26" spans="1:6" ht="18.75">
      <c r="A26" s="319" t="s">
        <v>61</v>
      </c>
      <c r="B26" s="320" t="s">
        <v>122</v>
      </c>
      <c r="C26" s="20"/>
      <c r="D26" s="342">
        <v>0</v>
      </c>
      <c r="E26" s="347"/>
      <c r="F26" s="320"/>
    </row>
    <row r="27" spans="1:6" ht="18.75">
      <c r="A27" s="319" t="s">
        <v>61</v>
      </c>
      <c r="B27" s="320" t="s">
        <v>123</v>
      </c>
      <c r="C27" s="20"/>
      <c r="D27" s="342">
        <v>0</v>
      </c>
      <c r="E27" s="347"/>
      <c r="F27" s="320"/>
    </row>
    <row r="28" spans="1:6" ht="39" customHeight="1">
      <c r="A28" s="321">
        <v>3</v>
      </c>
      <c r="B28" s="317" t="s">
        <v>124</v>
      </c>
      <c r="C28" s="20"/>
      <c r="D28" s="320"/>
      <c r="E28" s="347"/>
      <c r="F28" s="320"/>
    </row>
    <row r="29" spans="1:6" ht="49.5" customHeight="1">
      <c r="A29" s="319" t="s">
        <v>61</v>
      </c>
      <c r="B29" s="320" t="s">
        <v>125</v>
      </c>
      <c r="C29" s="20">
        <v>143</v>
      </c>
      <c r="D29" s="322">
        <v>134</v>
      </c>
      <c r="E29" s="314">
        <v>143</v>
      </c>
      <c r="F29" s="320"/>
    </row>
    <row r="30" spans="1:6" ht="37.5" customHeight="1">
      <c r="A30" s="319" t="s">
        <v>61</v>
      </c>
      <c r="B30" s="320" t="s">
        <v>126</v>
      </c>
      <c r="C30" s="20">
        <v>59</v>
      </c>
      <c r="D30" s="322">
        <v>48</v>
      </c>
      <c r="E30" s="314">
        <v>59</v>
      </c>
      <c r="F30" s="320"/>
    </row>
    <row r="31" spans="1:6" ht="40.5" customHeight="1">
      <c r="A31" s="319" t="s">
        <v>61</v>
      </c>
      <c r="B31" s="320" t="s">
        <v>127</v>
      </c>
      <c r="C31" s="20">
        <v>141</v>
      </c>
      <c r="D31" s="322">
        <v>140</v>
      </c>
      <c r="E31" s="314">
        <v>141</v>
      </c>
      <c r="F31" s="320"/>
    </row>
    <row r="32" spans="1:6" ht="24.75" customHeight="1">
      <c r="A32" s="319" t="s">
        <v>61</v>
      </c>
      <c r="B32" s="320" t="s">
        <v>128</v>
      </c>
      <c r="C32" s="20">
        <v>98</v>
      </c>
      <c r="D32" s="322">
        <v>88</v>
      </c>
      <c r="E32" s="314">
        <v>98</v>
      </c>
      <c r="F32" s="320"/>
    </row>
    <row r="33" spans="1:6" ht="42" customHeight="1">
      <c r="A33" s="319" t="s">
        <v>61</v>
      </c>
      <c r="B33" s="320" t="s">
        <v>129</v>
      </c>
      <c r="C33" s="20">
        <v>77</v>
      </c>
      <c r="D33" s="322">
        <v>64</v>
      </c>
      <c r="E33" s="314">
        <v>77</v>
      </c>
      <c r="F33" s="320"/>
    </row>
    <row r="34" spans="1:6" ht="46.5" customHeight="1">
      <c r="A34" s="319" t="s">
        <v>61</v>
      </c>
      <c r="B34" s="320" t="s">
        <v>130</v>
      </c>
      <c r="C34" s="20">
        <v>68</v>
      </c>
      <c r="D34" s="322">
        <v>53</v>
      </c>
      <c r="E34" s="314">
        <v>68</v>
      </c>
      <c r="F34" s="320"/>
    </row>
    <row r="35" spans="1:6" ht="42" customHeight="1">
      <c r="A35" s="319" t="s">
        <v>61</v>
      </c>
      <c r="B35" s="320" t="s">
        <v>131</v>
      </c>
      <c r="C35" s="20">
        <v>90</v>
      </c>
      <c r="D35" s="322">
        <v>82</v>
      </c>
      <c r="E35" s="314">
        <v>90</v>
      </c>
      <c r="F35" s="320"/>
    </row>
    <row r="36" spans="1:6" ht="51" customHeight="1">
      <c r="A36" s="319" t="s">
        <v>61</v>
      </c>
      <c r="B36" s="320" t="s">
        <v>132</v>
      </c>
      <c r="C36" s="20">
        <v>97</v>
      </c>
      <c r="D36" s="322">
        <v>87</v>
      </c>
      <c r="E36" s="314">
        <v>97</v>
      </c>
      <c r="F36" s="320"/>
    </row>
    <row r="37" spans="1:6" ht="39.75" customHeight="1">
      <c r="A37" s="319" t="s">
        <v>61</v>
      </c>
      <c r="B37" s="320" t="s">
        <v>133</v>
      </c>
      <c r="C37" s="20">
        <v>63</v>
      </c>
      <c r="D37" s="322">
        <v>50</v>
      </c>
      <c r="E37" s="322">
        <v>63</v>
      </c>
      <c r="F37" s="320"/>
    </row>
    <row r="38" spans="1:6" ht="47.25" customHeight="1">
      <c r="A38" s="319" t="s">
        <v>61</v>
      </c>
      <c r="B38" s="320" t="s">
        <v>134</v>
      </c>
      <c r="C38" s="20">
        <v>48</v>
      </c>
      <c r="D38" s="322">
        <v>38</v>
      </c>
      <c r="E38" s="314">
        <v>48</v>
      </c>
      <c r="F38" s="320"/>
    </row>
    <row r="39" spans="1:6" ht="41.25" customHeight="1">
      <c r="A39" s="319" t="s">
        <v>61</v>
      </c>
      <c r="B39" s="320" t="s">
        <v>135</v>
      </c>
      <c r="C39" s="20">
        <v>45</v>
      </c>
      <c r="D39" s="322">
        <v>41</v>
      </c>
      <c r="E39" s="314">
        <v>45</v>
      </c>
      <c r="F39" s="320"/>
    </row>
    <row r="40" spans="1:6" ht="44.25" customHeight="1">
      <c r="A40" s="319" t="s">
        <v>61</v>
      </c>
      <c r="B40" s="320" t="s">
        <v>136</v>
      </c>
      <c r="C40" s="20">
        <v>143</v>
      </c>
      <c r="D40" s="322">
        <v>143</v>
      </c>
      <c r="E40" s="314">
        <v>143</v>
      </c>
      <c r="F40" s="320"/>
    </row>
    <row r="41" spans="1:6" ht="47.25" customHeight="1">
      <c r="A41" s="319" t="s">
        <v>61</v>
      </c>
      <c r="B41" s="320" t="s">
        <v>137</v>
      </c>
      <c r="C41" s="20">
        <v>75</v>
      </c>
      <c r="D41" s="322">
        <v>66</v>
      </c>
      <c r="E41" s="314">
        <v>75</v>
      </c>
      <c r="F41" s="320"/>
    </row>
    <row r="42" spans="1:6" ht="38.25" customHeight="1">
      <c r="A42" s="319" t="s">
        <v>61</v>
      </c>
      <c r="B42" s="320" t="s">
        <v>138</v>
      </c>
      <c r="C42" s="20">
        <v>97</v>
      </c>
      <c r="D42" s="322">
        <v>89</v>
      </c>
      <c r="E42" s="314">
        <v>97</v>
      </c>
      <c r="F42" s="320"/>
    </row>
    <row r="43" spans="1:6" ht="39.75" customHeight="1">
      <c r="A43" s="319" t="s">
        <v>61</v>
      </c>
      <c r="B43" s="320" t="s">
        <v>139</v>
      </c>
      <c r="C43" s="20">
        <v>131</v>
      </c>
      <c r="D43" s="322">
        <v>118</v>
      </c>
      <c r="E43" s="314">
        <v>131</v>
      </c>
      <c r="F43" s="320"/>
    </row>
    <row r="44" spans="1:6" ht="38.25" customHeight="1">
      <c r="A44" s="319" t="s">
        <v>61</v>
      </c>
      <c r="B44" s="320" t="s">
        <v>140</v>
      </c>
      <c r="C44" s="20">
        <v>88</v>
      </c>
      <c r="D44" s="344">
        <v>68</v>
      </c>
      <c r="E44" s="314">
        <v>88</v>
      </c>
      <c r="F44" s="320"/>
    </row>
    <row r="45" spans="1:6" ht="39.75" customHeight="1">
      <c r="A45" s="319" t="s">
        <v>61</v>
      </c>
      <c r="B45" s="320" t="s">
        <v>141</v>
      </c>
      <c r="C45" s="20">
        <v>45</v>
      </c>
      <c r="D45" s="344">
        <v>38</v>
      </c>
      <c r="E45" s="314">
        <v>45</v>
      </c>
      <c r="F45" s="320"/>
    </row>
    <row r="46" spans="1:6" ht="57" customHeight="1">
      <c r="A46" s="319" t="s">
        <v>61</v>
      </c>
      <c r="B46" s="320" t="s">
        <v>142</v>
      </c>
      <c r="C46" s="20">
        <v>61</v>
      </c>
      <c r="D46" s="344">
        <v>41</v>
      </c>
      <c r="E46" s="314">
        <v>61</v>
      </c>
      <c r="F46" s="320"/>
    </row>
    <row r="47" spans="1:6" ht="50.25" customHeight="1">
      <c r="A47" s="319" t="s">
        <v>61</v>
      </c>
      <c r="B47" s="320" t="s">
        <v>143</v>
      </c>
      <c r="C47" s="20">
        <v>113</v>
      </c>
      <c r="D47" s="344">
        <v>108</v>
      </c>
      <c r="E47" s="314">
        <v>113</v>
      </c>
      <c r="F47" s="320"/>
    </row>
    <row r="48" spans="1:6" ht="19.5">
      <c r="A48" s="486" t="s">
        <v>819</v>
      </c>
      <c r="B48" s="486"/>
      <c r="C48" s="486"/>
      <c r="D48" s="486"/>
      <c r="E48" s="486"/>
      <c r="F48" s="486"/>
    </row>
  </sheetData>
  <sheetProtection/>
  <mergeCells count="5">
    <mergeCell ref="A48:F48"/>
    <mergeCell ref="A1:B1"/>
    <mergeCell ref="A2:F2"/>
    <mergeCell ref="A3:F3"/>
    <mergeCell ref="A4:F4"/>
  </mergeCells>
  <printOptions/>
  <pageMargins left="0.7" right="0.45" top="0.48" bottom="0.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Useras</cp:lastModifiedBy>
  <cp:lastPrinted>2018-10-17T07:54:02Z</cp:lastPrinted>
  <dcterms:created xsi:type="dcterms:W3CDTF">2017-03-21T02:26:38Z</dcterms:created>
  <dcterms:modified xsi:type="dcterms:W3CDTF">2018-10-17T07:58:05Z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