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6.02.2018 in" sheetId="1" r:id="rId1"/>
  </sheets>
  <definedNames>
    <definedName name="_xlnm.Print_Titles" localSheetId="0">'26.02.2018 in'!$4:$6</definedName>
  </definedNames>
  <calcPr fullCalcOnLoad="1"/>
</workbook>
</file>

<file path=xl/comments1.xml><?xml version="1.0" encoding="utf-8"?>
<comments xmlns="http://schemas.openxmlformats.org/spreadsheetml/2006/main">
  <authors>
    <author>Author</author>
  </authors>
  <commentList>
    <comment ref="S35" authorId="0">
      <text>
        <r>
          <rPr>
            <b/>
            <sz val="9"/>
            <rFont val="Tahoma"/>
            <family val="0"/>
          </rPr>
          <t>Author:</t>
        </r>
        <r>
          <rPr>
            <sz val="9"/>
            <rFont val="Tahoma"/>
            <family val="0"/>
          </rPr>
          <t xml:space="preserve">
sửa chữa trụ sở</t>
        </r>
      </text>
    </comment>
    <comment ref="O35" authorId="0">
      <text>
        <r>
          <rPr>
            <b/>
            <sz val="9"/>
            <rFont val="Tahoma"/>
            <family val="0"/>
          </rPr>
          <t>Author:</t>
        </r>
        <r>
          <rPr>
            <sz val="9"/>
            <rFont val="Tahoma"/>
            <family val="0"/>
          </rPr>
          <t xml:space="preserve">
mua sắm trang thiết bị</t>
        </r>
      </text>
    </comment>
    <comment ref="F9" authorId="0">
      <text>
        <r>
          <rPr>
            <b/>
            <sz val="9"/>
            <rFont val="Tahoma"/>
            <family val="0"/>
          </rPr>
          <t>Author:</t>
        </r>
        <r>
          <rPr>
            <sz val="9"/>
            <rFont val="Tahoma"/>
            <family val="0"/>
          </rPr>
          <t xml:space="preserve">
5 tỷ từ nội dung đẩy mạnh công tác tuyên truyền tư vấn dạy nghề và giải quyết việc làm sau đào tạo tại phần 2 - đào tạo nghề
</t>
        </r>
      </text>
    </comment>
    <comment ref="O27" authorId="0">
      <text>
        <r>
          <rPr>
            <b/>
            <sz val="9"/>
            <rFont val="Tahoma"/>
            <family val="0"/>
          </rPr>
          <t>Author:</t>
        </r>
        <r>
          <rPr>
            <sz val="9"/>
            <rFont val="Tahoma"/>
            <family val="0"/>
          </rPr>
          <t xml:space="preserve">
VX cung cấp ngày 28/02/2018</t>
        </r>
      </text>
    </comment>
  </commentList>
</comments>
</file>

<file path=xl/sharedStrings.xml><?xml version="1.0" encoding="utf-8"?>
<sst xmlns="http://schemas.openxmlformats.org/spreadsheetml/2006/main" count="80" uniqueCount="59">
  <si>
    <t>Đào tạo nghề</t>
  </si>
  <si>
    <t>-</t>
  </si>
  <si>
    <t>Hỗ trợ tạo việc làm</t>
  </si>
  <si>
    <t>TỔNG SỐ</t>
  </si>
  <si>
    <t>Tổng số</t>
  </si>
  <si>
    <t>Chính sách hỗ trợ trực tiếp cho người dân tộc thuộc hộ nghèo ở vùng khó khăn theo Quyết định 102/2009/QĐ-TTg ngày 07/8/2009 của Thủ tướng Chính phủ</t>
  </si>
  <si>
    <t>I</t>
  </si>
  <si>
    <t>II</t>
  </si>
  <si>
    <t>Hỗ trợ cho lao động đi làm việc có thời hạn ở nước ngoài</t>
  </si>
  <si>
    <t>Nâng cao năng lực cho cộng đồng và cán bộ cơ sở</t>
  </si>
  <si>
    <t>2.2</t>
  </si>
  <si>
    <t xml:space="preserve">Xóa nhà tạm cho hộ nghèo </t>
  </si>
  <si>
    <t>Kinh phí hỗ trợ lãi suất tiền vay ngân hàng cho các dự án đầu tư phát triển sản xuất, chế biến sản phẩm nông nghiệp đối với các huyện nghèo và các huyện theo Nghị quyết số 70/2016/NQ-HĐND; Quyết định số 96/2016/QĐ-UBND ngày 07/9/2016 của UBND tỉnh Lào Cai</t>
  </si>
  <si>
    <t>Kinh phí hỗ trợ cho các xã thuộc huyện Si Ma Cai thực hiện giảm nghèo bền vững giai đoạn 2016 - 2020 theo Nghị quyết số 71/2016/NQ-HĐND; Quyết định số 86/2016/QĐ-UBND ngày 31/8/2016 của UBND tỉnh</t>
  </si>
  <si>
    <t>Kinh phí hỗ trợ chi phí khám chữa bệnh cho người nghèo, một số đối tượng chính sách theo Quyết định số 10/2016/QĐ-UBND ngày 26/02/2016</t>
  </si>
  <si>
    <t>Kinh phí thực hiện chính sách hỗ trợ tiền điện cho hộ nghèo, hộ chính sách theo Thông tư số 190/2014/TT-BTC ngày 11/12/2014</t>
  </si>
  <si>
    <t>Kinh phí theo Đề án được duyệt giai đoạn 2016-2020</t>
  </si>
  <si>
    <t>Kết quả STC tham mưu, phân bổ kinh phí giai đoạn 2016-2017</t>
  </si>
  <si>
    <t>TT</t>
  </si>
  <si>
    <t>Danh mục dự án</t>
  </si>
  <si>
    <t>Tổng KP giai đoạn 2016-2017</t>
  </si>
  <si>
    <t>Thực hiện năm 2016</t>
  </si>
  <si>
    <t>Thực hiện năm 2017</t>
  </si>
  <si>
    <t>Vốn sự nghiệp NSĐP</t>
  </si>
  <si>
    <t>Vốn CT MTQG</t>
  </si>
  <si>
    <t>NSTW hỗ trợ có MT</t>
  </si>
  <si>
    <t>So sánh với ĐA</t>
  </si>
  <si>
    <t>Kinh phí cải tạo sửa chữa mua sắm trang thiết bị cho trụ sở Trung tâm Dịch vụ việc làm (Dự án Sàn giao dịch việc làm)</t>
  </si>
  <si>
    <t>Hỗ trợ đầu tư XDCB bằng các nguồn vốn sự nghiệp của ngân sách tỉnh (các công trình đầu tư xây dựng công trình trên địa bàn xã nông thôn mới) do Sở Tài chính chủ trì tham mưu phân bổ</t>
  </si>
  <si>
    <t>Đào tạo bồi dưỡng giáo viên</t>
  </si>
  <si>
    <t>Xây dựng chương trình, giáo trình</t>
  </si>
  <si>
    <t>Đầu tư xây dựng cơ bản (vốn tập trung SKH quản lý)</t>
  </si>
  <si>
    <t>Đầu tư nâng cao năng lực dạy nghề</t>
  </si>
  <si>
    <t>Giám sát, đánh giá, nâng cao năng lực truyền thông</t>
  </si>
  <si>
    <t>Kinh phí đào tạo (nguồn vốn đào tạo chia theo loại hình đào tạo)</t>
  </si>
  <si>
    <t>Lao động nông thôn</t>
  </si>
  <si>
    <t>Lao động khác</t>
  </si>
  <si>
    <t>Tài trợ khác</t>
  </si>
  <si>
    <t xml:space="preserve">Mua sắm thiết bị </t>
  </si>
  <si>
    <t>Trung cấp (TH Y tế)</t>
  </si>
  <si>
    <t>Cao đẳng (CĐ CĐ, CĐ Lào Cai, TT KTTHHNDN&amp;GDTX)</t>
  </si>
  <si>
    <t>Sơ cấp và đào tạo dưới 3 tháng (đào tạo nghề cho lao động nông thôn)</t>
  </si>
  <si>
    <r>
      <t xml:space="preserve">Đẩy mạnh công tác tuyên truyền tư vấn dậy nghề và giải quyết việc làm sau đào tạo </t>
    </r>
    <r>
      <rPr>
        <sz val="12"/>
        <color indexed="10"/>
        <rFont val="Times New Roman"/>
        <family val="1"/>
      </rPr>
      <t>(đưa lên phần 1 - truyền thông về giảm nghèo)</t>
    </r>
  </si>
  <si>
    <t>Vay vốn Quỹ quốc về việc làm</t>
  </si>
  <si>
    <t>Vốn ngân sách tỉnh ủy thác qua NHCSXH tỉnh để cho vay đối với hộ nghèo, gia đình chính sách khác</t>
  </si>
  <si>
    <t>Trong đó, vốn Sở Tài chính theo dõi</t>
  </si>
  <si>
    <t>Vốn Sở Tài chính theo dõi</t>
  </si>
  <si>
    <t>Đơn vị: triệu đồng</t>
  </si>
  <si>
    <t>Thực hiện Chương trình MTQG giảm nghèo bền vững</t>
  </si>
  <si>
    <t>Hỗ trợ phát triển sản xuất và nhân rộng các mô hình</t>
  </si>
  <si>
    <t>Duy tu bảo dưỡng các công trình cơ sở hạ tầng</t>
  </si>
  <si>
    <t>Hỗ trợ lao động đi làm việc có thời hạn ở nước ngoài</t>
  </si>
  <si>
    <t>Thực hiện công tác thông tin tuyên truyền</t>
  </si>
  <si>
    <t>Thực hiện công tác giám sát, đánh giá Chương trình MTQG GNBV</t>
  </si>
  <si>
    <t>Tình hình thực hiện chính sách giảm nghèo khác</t>
  </si>
  <si>
    <t>Kinh phí thực hiện Đề án số 09 về giảm nghèo bền vững tỉnh Lào Cai</t>
  </si>
  <si>
    <t>*</t>
  </si>
  <si>
    <t>(Kèm theo Báo cáo số:          /BC- BCĐ ngày       /10/2018 của Ban chỉ đạo XDNTM&amp;GNBV tỉnh Lào Cai)</t>
  </si>
  <si>
    <t>Phụ biểu 03: TỔNG HỢP VỐN SỰ NGHIỆP BỐ TRÍ THỰC HIỆN GIẢM NGHÈO 9 THÁNG ĐẦU NĂM 2018</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</si>
</sst>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_-* #,##0\ _₫_-;\-* #,##0\ _₫_-;_-* &quot;-&quot;??\ _₫_-;_-@_-"/>
    <numFmt numFmtId="187" formatCode="&quot;Yes&quot;;&quot;Yes&quot;;&quot;No&quot;"/>
    <numFmt numFmtId="188" formatCode="&quot;True&quot;;&quot;True&quot;;&quot;False&quot;"/>
    <numFmt numFmtId="189" formatCode="&quot;On&quot;;&quot;On&quot;;&quot;Off&quot;"/>
    <numFmt numFmtId="190" formatCode="[$€-2]\ #,##0.00_);[Red]\([$€-2]\ #,##0.00\)"/>
    <numFmt numFmtId="191" formatCode="_-* #,##0.0\ _₫_-;\-* #,##0.0\ _₫_-;_-* &quot;-&quot;??\ _₫_-;_-@_-"/>
    <numFmt numFmtId="192" formatCode="#,##0.0"/>
    <numFmt numFmtId="193" formatCode="_(* #,##0_);_(* \(#,##0\);_(* &quot;-&quot;??_);_(@_)"/>
    <numFmt numFmtId="194" formatCode="_-* #,##0_-;\-* #,##0_-;_-* &quot;-&quot;??_-;_-@_-"/>
    <numFmt numFmtId="195" formatCode="_(* #,##0.0_);_(* \(#,##0.0\);_(* &quot;-&quot;??_);_(@_)"/>
    <numFmt numFmtId="196" formatCode="_-* #,##0.0\ _₫_-;\-* #,##0.0\ _₫_-;_-* &quot;-&quot;?\ _₫_-;_-@_-"/>
    <numFmt numFmtId="197" formatCode="#,##0.000"/>
    <numFmt numFmtId="198" formatCode="#,##0.0000"/>
    <numFmt numFmtId="199" formatCode="0.0%"/>
    <numFmt numFmtId="200" formatCode="_(* #,##0.000_);_(* \(#,##0.000\);_(* &quot;-&quot;??_);_(@_)"/>
    <numFmt numFmtId="201" formatCode="#,##0.00000"/>
  </numFmts>
  <fonts count="46">
    <font>
      <sz val="11"/>
      <color theme="1"/>
      <name val="Calibri"/>
      <family val="2"/>
    </font>
    <font>
      <sz val="11"/>
      <color indexed="8"/>
      <name val="Calibri"/>
      <family val="2"/>
    </font>
    <font>
      <b/>
      <sz val="12"/>
      <name val="Times New Roman"/>
      <family val="1"/>
    </font>
    <font>
      <u val="single"/>
      <sz val="11"/>
      <color indexed="12"/>
      <name val="Calibri"/>
      <family val="2"/>
    </font>
    <font>
      <u val="single"/>
      <sz val="11"/>
      <color indexed="36"/>
      <name val="Calibri"/>
      <family val="2"/>
    </font>
    <font>
      <sz val="12"/>
      <name val="Times New Roman"/>
      <family val="1"/>
    </font>
    <font>
      <sz val="10"/>
      <name val="Helv"/>
      <family val="2"/>
    </font>
    <font>
      <i/>
      <sz val="12"/>
      <name val="Times New Roman"/>
      <family val="1"/>
    </font>
    <font>
      <sz val="12"/>
      <color indexed="10"/>
      <name val="Times New Roman"/>
      <family val="1"/>
    </font>
    <font>
      <sz val="8"/>
      <name val="Calibri"/>
      <family val="2"/>
    </font>
    <font>
      <sz val="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1"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1" applyNumberFormat="0" applyAlignment="0" applyProtection="0"/>
    <xf numFmtId="0" fontId="10" fillId="0" borderId="0">
      <alignment/>
      <protection/>
    </xf>
    <xf numFmtId="0" fontId="5" fillId="0" borderId="0">
      <alignment/>
      <protection/>
    </xf>
    <xf numFmtId="0" fontId="39" fillId="0" borderId="6" applyNumberFormat="0" applyFill="0" applyAlignment="0" applyProtection="0"/>
    <xf numFmtId="0" fontId="40" fillId="30" borderId="0" applyNumberFormat="0" applyBorder="0" applyAlignment="0" applyProtection="0"/>
    <xf numFmtId="0" fontId="1" fillId="31" borderId="7" applyNumberFormat="0" applyFont="0" applyAlignment="0" applyProtection="0"/>
    <xf numFmtId="0" fontId="41" fillId="26" borderId="8" applyNumberFormat="0" applyAlignment="0" applyProtection="0"/>
    <xf numFmtId="9" fontId="1" fillId="0" borderId="0" applyFont="0" applyFill="0" applyBorder="0" applyAlignment="0" applyProtection="0"/>
    <xf numFmtId="0" fontId="6" fillId="0" borderId="0">
      <alignment/>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Font="1" applyAlignment="1">
      <alignment/>
    </xf>
    <xf numFmtId="0" fontId="2" fillId="0" borderId="0" xfId="0" applyFont="1" applyFill="1" applyAlignment="1">
      <alignment horizontal="center" vertical="center" wrapText="1"/>
    </xf>
    <xf numFmtId="186" fontId="5" fillId="0" borderId="10" xfId="42" applyNumberFormat="1" applyFont="1" applyFill="1" applyBorder="1" applyAlignment="1">
      <alignment horizontal="left" vertical="center" wrapText="1"/>
    </xf>
    <xf numFmtId="186" fontId="7" fillId="0" borderId="10" xfId="42" applyNumberFormat="1" applyFont="1" applyFill="1" applyBorder="1" applyAlignment="1">
      <alignment horizontal="left" vertical="center" wrapText="1"/>
    </xf>
    <xf numFmtId="0" fontId="5" fillId="0" borderId="10" xfId="0" applyFont="1" applyFill="1" applyBorder="1" applyAlignment="1">
      <alignment vertical="center" wrapText="1"/>
    </xf>
    <xf numFmtId="0" fontId="5"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Fill="1" applyAlignment="1">
      <alignment horizontal="left" vertical="center" wrapText="1"/>
    </xf>
    <xf numFmtId="4" fontId="5"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0" xfId="42" applyNumberFormat="1" applyFont="1" applyFill="1" applyBorder="1" applyAlignment="1">
      <alignment vertical="center" wrapText="1"/>
    </xf>
    <xf numFmtId="4" fontId="7" fillId="0" borderId="10" xfId="42" applyNumberFormat="1" applyFont="1" applyFill="1" applyBorder="1" applyAlignment="1" quotePrefix="1">
      <alignment vertical="center" wrapText="1"/>
    </xf>
    <xf numFmtId="4" fontId="5" fillId="0" borderId="10" xfId="42"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5" fillId="0" borderId="10" xfId="0" applyFont="1" applyFill="1" applyBorder="1" applyAlignment="1">
      <alignment horizontal="left" vertical="center" wrapText="1"/>
    </xf>
    <xf numFmtId="4" fontId="5" fillId="0" borderId="0" xfId="0" applyNumberFormat="1" applyFont="1" applyFill="1" applyAlignment="1">
      <alignment vertical="center" wrapText="1"/>
    </xf>
    <xf numFmtId="4" fontId="5" fillId="0" borderId="0" xfId="42" applyNumberFormat="1" applyFont="1" applyFill="1" applyAlignment="1">
      <alignment vertical="center" wrapText="1"/>
    </xf>
    <xf numFmtId="4" fontId="2" fillId="0" borderId="11" xfId="62" applyNumberFormat="1" applyFont="1" applyFill="1" applyBorder="1" applyAlignment="1">
      <alignment horizontal="center" vertical="center" wrapText="1"/>
      <protection/>
    </xf>
    <xf numFmtId="4" fontId="2" fillId="0" borderId="11" xfId="56" applyNumberFormat="1" applyFont="1" applyFill="1" applyBorder="1" applyAlignment="1">
      <alignment horizontal="center" vertical="center" wrapText="1"/>
      <protection/>
    </xf>
    <xf numFmtId="4" fontId="5" fillId="0" borderId="10" xfId="42" applyNumberFormat="1" applyFont="1" applyFill="1" applyBorder="1" applyAlignment="1" quotePrefix="1">
      <alignment vertical="center" wrapText="1"/>
    </xf>
    <xf numFmtId="195" fontId="5" fillId="0" borderId="10" xfId="42" applyNumberFormat="1" applyFont="1" applyBorder="1" applyAlignment="1">
      <alignment vertical="center" wrapText="1"/>
    </xf>
    <xf numFmtId="43" fontId="5" fillId="0" borderId="10" xfId="42" applyNumberFormat="1" applyFont="1" applyBorder="1" applyAlignment="1">
      <alignment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left" vertical="center" wrapText="1"/>
    </xf>
    <xf numFmtId="4" fontId="5" fillId="0" borderId="12" xfId="0" applyNumberFormat="1" applyFont="1" applyFill="1" applyBorder="1" applyAlignment="1">
      <alignment vertical="center" wrapText="1"/>
    </xf>
    <xf numFmtId="4" fontId="2" fillId="0" borderId="12" xfId="0" applyNumberFormat="1" applyFont="1" applyFill="1" applyBorder="1" applyAlignment="1">
      <alignment vertical="center" wrapText="1"/>
    </xf>
    <xf numFmtId="4" fontId="5" fillId="0" borderId="12" xfId="42" applyNumberFormat="1" applyFont="1" applyFill="1" applyBorder="1" applyAlignment="1">
      <alignment vertical="center" wrapText="1"/>
    </xf>
    <xf numFmtId="197" fontId="5" fillId="0" borderId="10" xfId="0" applyNumberFormat="1" applyFont="1" applyFill="1" applyBorder="1" applyAlignment="1">
      <alignment vertical="center" wrapText="1"/>
    </xf>
    <xf numFmtId="197" fontId="2" fillId="0" borderId="10" xfId="0" applyNumberFormat="1" applyFont="1" applyFill="1" applyBorder="1" applyAlignment="1">
      <alignment vertical="center" wrapText="1"/>
    </xf>
    <xf numFmtId="197" fontId="5" fillId="0" borderId="10" xfId="42" applyNumberFormat="1" applyFont="1" applyFill="1" applyBorder="1" applyAlignment="1">
      <alignment vertical="center" wrapText="1"/>
    </xf>
    <xf numFmtId="3" fontId="5" fillId="0" borderId="10" xfId="42" applyNumberFormat="1" applyFont="1" applyFill="1" applyBorder="1" applyAlignment="1">
      <alignment vertical="center" wrapText="1"/>
    </xf>
    <xf numFmtId="3" fontId="5" fillId="0" borderId="10"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197" fontId="7" fillId="0" borderId="10" xfId="42"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0" xfId="42" applyNumberFormat="1" applyFont="1" applyFill="1" applyBorder="1" applyAlignment="1">
      <alignment vertical="center" wrapText="1"/>
    </xf>
    <xf numFmtId="200" fontId="5" fillId="0" borderId="10" xfId="42" applyNumberFormat="1" applyFont="1" applyBorder="1" applyAlignment="1">
      <alignment vertical="center" wrapText="1"/>
    </xf>
    <xf numFmtId="3" fontId="2" fillId="0" borderId="10" xfId="42" applyNumberFormat="1" applyFont="1" applyFill="1" applyBorder="1" applyAlignment="1">
      <alignment vertical="center" wrapText="1"/>
    </xf>
    <xf numFmtId="3" fontId="2" fillId="0" borderId="10" xfId="42" applyNumberFormat="1" applyFont="1" applyFill="1" applyBorder="1" applyAlignment="1" quotePrefix="1">
      <alignment vertical="center" wrapText="1"/>
    </xf>
    <xf numFmtId="0" fontId="7" fillId="0" borderId="13" xfId="0" applyFont="1" applyFill="1" applyBorder="1" applyAlignment="1">
      <alignment horizontal="left" vertical="center" wrapText="1"/>
    </xf>
    <xf numFmtId="4" fontId="2" fillId="0" borderId="14" xfId="56" applyNumberFormat="1" applyFont="1" applyFill="1" applyBorder="1" applyAlignment="1">
      <alignment horizontal="center" vertical="center" wrapText="1"/>
      <protection/>
    </xf>
    <xf numFmtId="4" fontId="2" fillId="0" borderId="15" xfId="56" applyNumberFormat="1" applyFont="1" applyFill="1" applyBorder="1" applyAlignment="1">
      <alignment horizontal="center" vertical="center" wrapText="1"/>
      <protection/>
    </xf>
    <xf numFmtId="4" fontId="2" fillId="0" borderId="11" xfId="62" applyNumberFormat="1" applyFont="1" applyFill="1" applyBorder="1" applyAlignment="1">
      <alignment horizontal="center" vertical="center" wrapText="1"/>
      <protection/>
    </xf>
    <xf numFmtId="4" fontId="2" fillId="0" borderId="11" xfId="56" applyNumberFormat="1" applyFont="1" applyFill="1" applyBorder="1" applyAlignment="1">
      <alignment horizontal="center" vertical="center" wrapText="1"/>
      <protection/>
    </xf>
    <xf numFmtId="4" fontId="2" fillId="0" borderId="11" xfId="55" applyNumberFormat="1" applyFont="1" applyFill="1" applyBorder="1" applyAlignment="1">
      <alignment horizontal="center" vertical="center" wrapText="1"/>
      <protection/>
    </xf>
    <xf numFmtId="4" fontId="5" fillId="0" borderId="16" xfId="0" applyNumberFormat="1" applyFont="1" applyFill="1" applyBorder="1" applyAlignment="1">
      <alignment horizontal="right" vertical="center" wrapText="1"/>
    </xf>
    <xf numFmtId="0" fontId="2" fillId="0" borderId="0" xfId="0" applyFont="1" applyFill="1" applyAlignment="1">
      <alignment horizontal="center" vertical="center" wrapText="1"/>
    </xf>
    <xf numFmtId="0" fontId="2" fillId="0" borderId="17" xfId="55" applyFont="1" applyFill="1" applyBorder="1" applyAlignment="1">
      <alignment horizontal="center" vertical="center" wrapText="1"/>
      <protection/>
    </xf>
    <xf numFmtId="0" fontId="2" fillId="0" borderId="18" xfId="55" applyFont="1" applyFill="1" applyBorder="1" applyAlignment="1">
      <alignment horizontal="center" vertical="center" wrapText="1"/>
      <protection/>
    </xf>
    <xf numFmtId="0" fontId="2" fillId="0" borderId="19" xfId="55" applyFont="1" applyFill="1" applyBorder="1" applyAlignment="1">
      <alignment horizontal="center" vertical="center" wrapText="1"/>
      <protection/>
    </xf>
    <xf numFmtId="4" fontId="2" fillId="0" borderId="14" xfId="55" applyNumberFormat="1" applyFont="1" applyFill="1" applyBorder="1" applyAlignment="1">
      <alignment horizontal="center" vertical="center" wrapText="1"/>
      <protection/>
    </xf>
    <xf numFmtId="4" fontId="2" fillId="0" borderId="20" xfId="55" applyNumberFormat="1" applyFont="1" applyFill="1" applyBorder="1" applyAlignment="1">
      <alignment horizontal="center" vertical="center" wrapText="1"/>
      <protection/>
    </xf>
    <xf numFmtId="4" fontId="2" fillId="0" borderId="15" xfId="55" applyNumberFormat="1" applyFont="1" applyFill="1" applyBorder="1" applyAlignment="1">
      <alignment horizontal="center" vertical="center" wrapText="1"/>
      <protection/>
    </xf>
    <xf numFmtId="0" fontId="7"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3" fontId="2" fillId="0" borderId="12" xfId="0" applyNumberFormat="1" applyFont="1" applyFill="1" applyBorder="1" applyAlignment="1">
      <alignment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3" fontId="2" fillId="0" borderId="11" xfId="0" applyNumberFormat="1" applyFont="1" applyFill="1" applyBorder="1" applyAlignment="1">
      <alignmen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dger 17 x 11 in" xfId="55"/>
    <cellStyle name="Ledger 17 x 11 in 2" xfId="56"/>
    <cellStyle name="Linked Cell" xfId="57"/>
    <cellStyle name="Neutra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V43"/>
  <sheetViews>
    <sheetView showZeros="0" tabSelected="1" zoomScale="85" zoomScaleNormal="85" zoomScalePageLayoutView="0" workbookViewId="0" topLeftCell="A1">
      <selection activeCell="B8" sqref="B8"/>
    </sheetView>
  </sheetViews>
  <sheetFormatPr defaultColWidth="9.140625" defaultRowHeight="15"/>
  <cols>
    <col min="1" max="1" width="6.8515625" style="5" customWidth="1"/>
    <col min="2" max="2" width="64.421875" style="5" customWidth="1"/>
    <col min="3" max="4" width="8.7109375" style="18" hidden="1" customWidth="1"/>
    <col min="5" max="10" width="8.7109375" style="19" hidden="1" customWidth="1"/>
    <col min="11" max="17" width="8.7109375" style="18" hidden="1" customWidth="1"/>
    <col min="18" max="18" width="12.7109375" style="18" customWidth="1"/>
    <col min="19" max="20" width="14.8515625" style="18" customWidth="1"/>
    <col min="21" max="21" width="13.421875" style="18" customWidth="1"/>
    <col min="22" max="22" width="41.8515625" style="5" customWidth="1"/>
    <col min="23" max="16384" width="9.140625" style="5" customWidth="1"/>
  </cols>
  <sheetData>
    <row r="1" spans="1:21" ht="29.25" customHeight="1">
      <c r="A1" s="49" t="s">
        <v>58</v>
      </c>
      <c r="B1" s="49"/>
      <c r="C1" s="49"/>
      <c r="D1" s="49"/>
      <c r="E1" s="49"/>
      <c r="F1" s="49"/>
      <c r="G1" s="49"/>
      <c r="H1" s="49"/>
      <c r="I1" s="49"/>
      <c r="J1" s="49"/>
      <c r="K1" s="49"/>
      <c r="L1" s="49"/>
      <c r="M1" s="49"/>
      <c r="N1" s="49"/>
      <c r="O1" s="49"/>
      <c r="P1" s="49"/>
      <c r="Q1" s="49"/>
      <c r="R1" s="49"/>
      <c r="S1" s="49"/>
      <c r="T1" s="49"/>
      <c r="U1" s="49"/>
    </row>
    <row r="2" spans="1:21" ht="29.25" customHeight="1">
      <c r="A2" s="56" t="s">
        <v>57</v>
      </c>
      <c r="B2" s="56"/>
      <c r="C2" s="56"/>
      <c r="D2" s="56"/>
      <c r="E2" s="56"/>
      <c r="F2" s="56"/>
      <c r="G2" s="56"/>
      <c r="H2" s="56"/>
      <c r="I2" s="56"/>
      <c r="J2" s="56"/>
      <c r="K2" s="56"/>
      <c r="L2" s="56"/>
      <c r="M2" s="56"/>
      <c r="N2" s="56"/>
      <c r="O2" s="56"/>
      <c r="P2" s="56"/>
      <c r="Q2" s="56"/>
      <c r="R2" s="56"/>
      <c r="S2" s="56"/>
      <c r="T2" s="56"/>
      <c r="U2" s="56"/>
    </row>
    <row r="3" spans="15:21" ht="39" customHeight="1">
      <c r="O3" s="48" t="s">
        <v>47</v>
      </c>
      <c r="P3" s="48"/>
      <c r="Q3" s="48"/>
      <c r="R3" s="48"/>
      <c r="S3" s="48"/>
      <c r="T3" s="48"/>
      <c r="U3" s="48"/>
    </row>
    <row r="4" spans="1:21" s="1" customFormat="1" ht="12.75" customHeight="1">
      <c r="A4" s="50" t="s">
        <v>18</v>
      </c>
      <c r="B4" s="50" t="s">
        <v>19</v>
      </c>
      <c r="C4" s="47" t="s">
        <v>16</v>
      </c>
      <c r="D4" s="47"/>
      <c r="E4" s="47"/>
      <c r="F4" s="47"/>
      <c r="G4" s="47"/>
      <c r="H4" s="53" t="s">
        <v>17</v>
      </c>
      <c r="I4" s="54"/>
      <c r="J4" s="54"/>
      <c r="K4" s="54"/>
      <c r="L4" s="54"/>
      <c r="M4" s="54"/>
      <c r="N4" s="54"/>
      <c r="O4" s="54"/>
      <c r="P4" s="54"/>
      <c r="Q4" s="55"/>
      <c r="R4" s="47" t="s">
        <v>46</v>
      </c>
      <c r="S4" s="47"/>
      <c r="T4" s="47"/>
      <c r="U4" s="47"/>
    </row>
    <row r="5" spans="1:21" s="1" customFormat="1" ht="23.25" customHeight="1">
      <c r="A5" s="51"/>
      <c r="B5" s="51"/>
      <c r="C5" s="45" t="s">
        <v>4</v>
      </c>
      <c r="D5" s="46" t="s">
        <v>45</v>
      </c>
      <c r="E5" s="46"/>
      <c r="F5" s="46"/>
      <c r="G5" s="46"/>
      <c r="H5" s="43" t="s">
        <v>20</v>
      </c>
      <c r="I5" s="44"/>
      <c r="J5" s="45" t="s">
        <v>21</v>
      </c>
      <c r="K5" s="45"/>
      <c r="L5" s="45"/>
      <c r="M5" s="45"/>
      <c r="N5" s="45" t="s">
        <v>22</v>
      </c>
      <c r="O5" s="45"/>
      <c r="P5" s="45"/>
      <c r="Q5" s="45"/>
      <c r="R5" s="47"/>
      <c r="S5" s="47"/>
      <c r="T5" s="47"/>
      <c r="U5" s="47"/>
    </row>
    <row r="6" spans="1:21" s="1" customFormat="1" ht="51.75" customHeight="1">
      <c r="A6" s="52"/>
      <c r="B6" s="52"/>
      <c r="C6" s="45"/>
      <c r="D6" s="20" t="s">
        <v>4</v>
      </c>
      <c r="E6" s="20" t="s">
        <v>23</v>
      </c>
      <c r="F6" s="20" t="s">
        <v>24</v>
      </c>
      <c r="G6" s="20" t="s">
        <v>25</v>
      </c>
      <c r="H6" s="20" t="s">
        <v>4</v>
      </c>
      <c r="I6" s="21" t="s">
        <v>26</v>
      </c>
      <c r="J6" s="20" t="s">
        <v>4</v>
      </c>
      <c r="K6" s="20" t="s">
        <v>23</v>
      </c>
      <c r="L6" s="20" t="s">
        <v>24</v>
      </c>
      <c r="M6" s="20" t="s">
        <v>25</v>
      </c>
      <c r="N6" s="20" t="s">
        <v>4</v>
      </c>
      <c r="O6" s="20" t="s">
        <v>23</v>
      </c>
      <c r="P6" s="20" t="s">
        <v>24</v>
      </c>
      <c r="Q6" s="20" t="s">
        <v>25</v>
      </c>
      <c r="R6" s="20" t="s">
        <v>4</v>
      </c>
      <c r="S6" s="20" t="s">
        <v>23</v>
      </c>
      <c r="T6" s="20" t="s">
        <v>24</v>
      </c>
      <c r="U6" s="20" t="s">
        <v>25</v>
      </c>
    </row>
    <row r="7" spans="1:21" s="1" customFormat="1" ht="30.75" customHeight="1">
      <c r="A7" s="60"/>
      <c r="B7" s="60" t="s">
        <v>3</v>
      </c>
      <c r="C7" s="61" t="e">
        <f>+C8+#REF!</f>
        <v>#REF!</v>
      </c>
      <c r="D7" s="61" t="e">
        <f>+D8+#REF!</f>
        <v>#REF!</v>
      </c>
      <c r="E7" s="61" t="e">
        <f>+E8+#REF!</f>
        <v>#REF!</v>
      </c>
      <c r="F7" s="61" t="e">
        <f>+F8+#REF!</f>
        <v>#REF!</v>
      </c>
      <c r="G7" s="61" t="e">
        <f>+G8+#REF!</f>
        <v>#REF!</v>
      </c>
      <c r="H7" s="61" t="e">
        <f>+H8+#REF!</f>
        <v>#REF!</v>
      </c>
      <c r="I7" s="61" t="e">
        <f>+I8+#REF!</f>
        <v>#REF!</v>
      </c>
      <c r="J7" s="61" t="e">
        <f>+J8+#REF!</f>
        <v>#REF!</v>
      </c>
      <c r="K7" s="61" t="e">
        <f>+K8+#REF!</f>
        <v>#REF!</v>
      </c>
      <c r="L7" s="61" t="e">
        <f>+L8+#REF!</f>
        <v>#REF!</v>
      </c>
      <c r="M7" s="61" t="e">
        <f>+M8+#REF!</f>
        <v>#REF!</v>
      </c>
      <c r="N7" s="61" t="e">
        <f>+N8+#REF!</f>
        <v>#REF!</v>
      </c>
      <c r="O7" s="61" t="e">
        <f>+O8+#REF!</f>
        <v>#REF!</v>
      </c>
      <c r="P7" s="61" t="e">
        <f>+P8+#REF!</f>
        <v>#REF!</v>
      </c>
      <c r="Q7" s="61" t="e">
        <f>+Q8+#REF!</f>
        <v>#REF!</v>
      </c>
      <c r="R7" s="62">
        <v>228405</v>
      </c>
      <c r="S7" s="62">
        <v>73265</v>
      </c>
      <c r="T7" s="62">
        <f>T8+0</f>
        <v>103728</v>
      </c>
      <c r="U7" s="61">
        <v>51412</v>
      </c>
    </row>
    <row r="8" spans="1:21" s="1" customFormat="1" ht="24.75" customHeight="1">
      <c r="A8" s="57" t="s">
        <v>6</v>
      </c>
      <c r="B8" s="58" t="s">
        <v>48</v>
      </c>
      <c r="C8" s="28">
        <f aca="true" t="shared" si="0" ref="C8:Q8">+C9+C17+C32+C37</f>
        <v>1198.5</v>
      </c>
      <c r="D8" s="28">
        <f t="shared" si="0"/>
        <v>215.3</v>
      </c>
      <c r="E8" s="28">
        <f t="shared" si="0"/>
        <v>53.8</v>
      </c>
      <c r="F8" s="28">
        <f t="shared" si="0"/>
        <v>106.5</v>
      </c>
      <c r="G8" s="28">
        <f t="shared" si="0"/>
        <v>55</v>
      </c>
      <c r="H8" s="28">
        <f t="shared" si="0"/>
        <v>67.3828</v>
      </c>
      <c r="I8" s="28">
        <f t="shared" si="0"/>
        <v>1.1250588235294119</v>
      </c>
      <c r="J8" s="28">
        <f t="shared" si="0"/>
        <v>24.051399999999997</v>
      </c>
      <c r="K8" s="28">
        <f t="shared" si="0"/>
        <v>10.4937</v>
      </c>
      <c r="L8" s="28">
        <f t="shared" si="0"/>
        <v>11.56</v>
      </c>
      <c r="M8" s="28">
        <f t="shared" si="0"/>
        <v>1.9977</v>
      </c>
      <c r="N8" s="28">
        <f t="shared" si="0"/>
        <v>43.3314</v>
      </c>
      <c r="O8" s="28">
        <f t="shared" si="0"/>
        <v>24.9884</v>
      </c>
      <c r="P8" s="28">
        <f t="shared" si="0"/>
        <v>14.343</v>
      </c>
      <c r="Q8" s="28">
        <f t="shared" si="0"/>
        <v>4</v>
      </c>
      <c r="R8" s="59">
        <f>R9+R10+R11+R12+R13+R14</f>
        <v>103728</v>
      </c>
      <c r="S8" s="28"/>
      <c r="T8" s="59">
        <f>T9+T10+T11+T12+T13+T14</f>
        <v>103728</v>
      </c>
      <c r="U8" s="28"/>
    </row>
    <row r="9" spans="1:21" ht="24.75" customHeight="1">
      <c r="A9" s="9">
        <v>1</v>
      </c>
      <c r="B9" s="4" t="s">
        <v>49</v>
      </c>
      <c r="C9" s="11">
        <f>3.5+5</f>
        <v>8.5</v>
      </c>
      <c r="D9" s="11">
        <f>SUM(E9:G9)</f>
        <v>8.5</v>
      </c>
      <c r="E9" s="11">
        <v>2</v>
      </c>
      <c r="F9" s="11">
        <f>1.5+5</f>
        <v>6.5</v>
      </c>
      <c r="G9" s="11"/>
      <c r="H9" s="11">
        <f>+J9+N9</f>
        <v>9.563</v>
      </c>
      <c r="I9" s="11">
        <f>+H9/D9</f>
        <v>1.1250588235294119</v>
      </c>
      <c r="J9" s="11">
        <f aca="true" t="shared" si="1" ref="J9:J37">SUM(K9:M9)</f>
        <v>4.16</v>
      </c>
      <c r="K9" s="11">
        <f>+K10+K11+K12</f>
        <v>0</v>
      </c>
      <c r="L9" s="11">
        <f>+L10+L11+L12</f>
        <v>4.16</v>
      </c>
      <c r="M9" s="11">
        <f>+M10+M11+M12</f>
        <v>0</v>
      </c>
      <c r="N9" s="11">
        <f>SUM(O9:Q9)</f>
        <v>5.4030000000000005</v>
      </c>
      <c r="O9" s="11">
        <f>+O10+O11+O12</f>
        <v>0</v>
      </c>
      <c r="P9" s="11">
        <f>+P10+P11+P12</f>
        <v>5.4030000000000005</v>
      </c>
      <c r="Q9" s="11">
        <f>+Q10+Q11+Q12</f>
        <v>0</v>
      </c>
      <c r="R9" s="34">
        <f aca="true" t="shared" si="2" ref="R9:R14">SUM(S9:U9)</f>
        <v>76259</v>
      </c>
      <c r="S9" s="11">
        <f>+S10+S11+S12</f>
        <v>0</v>
      </c>
      <c r="T9" s="34">
        <v>76259</v>
      </c>
      <c r="U9" s="11">
        <f>+U10+U11+U12</f>
        <v>0</v>
      </c>
    </row>
    <row r="10" spans="1:21" s="8" customFormat="1" ht="24.75" customHeight="1">
      <c r="A10" s="6">
        <v>2</v>
      </c>
      <c r="B10" s="3" t="s">
        <v>50</v>
      </c>
      <c r="C10" s="12"/>
      <c r="D10" s="11">
        <f>SUM(E10:G10)</f>
        <v>0</v>
      </c>
      <c r="E10" s="13"/>
      <c r="F10" s="14"/>
      <c r="G10" s="14"/>
      <c r="H10" s="11">
        <f>+J10+N10</f>
        <v>1.1340000000000001</v>
      </c>
      <c r="I10" s="14"/>
      <c r="J10" s="11">
        <f t="shared" si="1"/>
        <v>0</v>
      </c>
      <c r="K10" s="13"/>
      <c r="L10" s="14"/>
      <c r="M10" s="14"/>
      <c r="N10" s="11">
        <f>SUM(O10:Q10)</f>
        <v>1.1340000000000001</v>
      </c>
      <c r="O10" s="13"/>
      <c r="P10" s="14">
        <f>0.802+0.282+0.05</f>
        <v>1.1340000000000001</v>
      </c>
      <c r="Q10" s="14"/>
      <c r="R10" s="34">
        <f t="shared" si="2"/>
        <v>17652</v>
      </c>
      <c r="S10" s="13"/>
      <c r="T10" s="34">
        <v>17652</v>
      </c>
      <c r="U10" s="14"/>
    </row>
    <row r="11" spans="1:21" s="8" customFormat="1" ht="24.75" customHeight="1">
      <c r="A11" s="6">
        <v>3</v>
      </c>
      <c r="B11" s="3" t="s">
        <v>9</v>
      </c>
      <c r="C11" s="12"/>
      <c r="D11" s="11">
        <f>SUM(E11:G11)</f>
        <v>0</v>
      </c>
      <c r="E11" s="13"/>
      <c r="F11" s="14"/>
      <c r="G11" s="14"/>
      <c r="H11" s="11">
        <f>+J11+N11</f>
        <v>1.407</v>
      </c>
      <c r="I11" s="14"/>
      <c r="J11" s="11">
        <f t="shared" si="1"/>
        <v>0.74</v>
      </c>
      <c r="K11" s="13"/>
      <c r="L11" s="14">
        <v>0.74</v>
      </c>
      <c r="M11" s="14"/>
      <c r="N11" s="11">
        <f>SUM(O11:Q11)</f>
        <v>0.667</v>
      </c>
      <c r="O11" s="13"/>
      <c r="P11" s="14">
        <v>0.667</v>
      </c>
      <c r="Q11" s="14"/>
      <c r="R11" s="34">
        <f t="shared" si="2"/>
        <v>3500</v>
      </c>
      <c r="S11" s="13"/>
      <c r="T11" s="34">
        <v>3500</v>
      </c>
      <c r="U11" s="14"/>
    </row>
    <row r="12" spans="1:21" s="8" customFormat="1" ht="24.75" customHeight="1">
      <c r="A12" s="6">
        <v>4</v>
      </c>
      <c r="B12" s="3" t="s">
        <v>51</v>
      </c>
      <c r="C12" s="12"/>
      <c r="D12" s="11">
        <f>SUM(E12:G12)</f>
        <v>0</v>
      </c>
      <c r="E12" s="13"/>
      <c r="F12" s="14"/>
      <c r="G12" s="14"/>
      <c r="H12" s="11">
        <f>+J12+N12</f>
        <v>7.022</v>
      </c>
      <c r="I12" s="14"/>
      <c r="J12" s="11">
        <f t="shared" si="1"/>
        <v>3.42</v>
      </c>
      <c r="K12" s="13"/>
      <c r="L12" s="14">
        <v>3.42</v>
      </c>
      <c r="M12" s="14"/>
      <c r="N12" s="11">
        <f>SUM(O12:Q12)</f>
        <v>3.602</v>
      </c>
      <c r="O12" s="13"/>
      <c r="P12" s="14">
        <v>3.602</v>
      </c>
      <c r="Q12" s="14"/>
      <c r="R12" s="34">
        <f t="shared" si="2"/>
        <v>2832</v>
      </c>
      <c r="S12" s="13"/>
      <c r="T12" s="34">
        <v>2832</v>
      </c>
      <c r="U12" s="14"/>
    </row>
    <row r="13" spans="1:21" s="8" customFormat="1" ht="24.75" customHeight="1">
      <c r="A13" s="6">
        <v>5</v>
      </c>
      <c r="B13" s="3" t="s">
        <v>52</v>
      </c>
      <c r="C13" s="12"/>
      <c r="D13" s="11"/>
      <c r="E13" s="13"/>
      <c r="F13" s="14"/>
      <c r="G13" s="14"/>
      <c r="H13" s="11"/>
      <c r="I13" s="14"/>
      <c r="J13" s="11"/>
      <c r="K13" s="13"/>
      <c r="L13" s="14"/>
      <c r="M13" s="14"/>
      <c r="N13" s="11"/>
      <c r="O13" s="13"/>
      <c r="P13" s="14"/>
      <c r="Q13" s="14"/>
      <c r="R13" s="34">
        <f t="shared" si="2"/>
        <v>2457</v>
      </c>
      <c r="S13" s="13"/>
      <c r="T13" s="34">
        <v>2457</v>
      </c>
      <c r="U13" s="14"/>
    </row>
    <row r="14" spans="1:21" s="8" customFormat="1" ht="35.25" customHeight="1">
      <c r="A14" s="6">
        <v>6</v>
      </c>
      <c r="B14" s="3" t="s">
        <v>53</v>
      </c>
      <c r="C14" s="12"/>
      <c r="D14" s="11"/>
      <c r="E14" s="13"/>
      <c r="F14" s="14"/>
      <c r="G14" s="14"/>
      <c r="H14" s="11"/>
      <c r="I14" s="14"/>
      <c r="J14" s="11"/>
      <c r="K14" s="13"/>
      <c r="L14" s="14"/>
      <c r="M14" s="14"/>
      <c r="N14" s="11"/>
      <c r="O14" s="13"/>
      <c r="P14" s="14"/>
      <c r="Q14" s="14"/>
      <c r="R14" s="34">
        <f t="shared" si="2"/>
        <v>1028</v>
      </c>
      <c r="S14" s="13"/>
      <c r="T14" s="34">
        <v>1028</v>
      </c>
      <c r="U14" s="14"/>
    </row>
    <row r="15" spans="1:21" s="8" customFormat="1" ht="24.75" customHeight="1">
      <c r="A15" s="6" t="s">
        <v>7</v>
      </c>
      <c r="B15" s="3" t="s">
        <v>54</v>
      </c>
      <c r="C15" s="12"/>
      <c r="D15" s="11"/>
      <c r="E15" s="13"/>
      <c r="F15" s="14"/>
      <c r="G15" s="14"/>
      <c r="H15" s="11"/>
      <c r="I15" s="14"/>
      <c r="J15" s="11"/>
      <c r="K15" s="13"/>
      <c r="L15" s="14"/>
      <c r="M15" s="14"/>
      <c r="N15" s="11"/>
      <c r="O15" s="13"/>
      <c r="P15" s="14"/>
      <c r="Q15" s="14"/>
      <c r="R15" s="35">
        <v>124677</v>
      </c>
      <c r="S15" s="40">
        <v>73265</v>
      </c>
      <c r="T15" s="31"/>
      <c r="U15" s="41">
        <v>51412</v>
      </c>
    </row>
    <row r="16" spans="1:21" s="8" customFormat="1" ht="40.5" customHeight="1">
      <c r="A16" s="6">
        <v>1</v>
      </c>
      <c r="B16" s="2" t="s">
        <v>55</v>
      </c>
      <c r="C16" s="12"/>
      <c r="D16" s="11"/>
      <c r="E16" s="13"/>
      <c r="F16" s="14"/>
      <c r="G16" s="14"/>
      <c r="H16" s="11"/>
      <c r="I16" s="14"/>
      <c r="J16" s="11"/>
      <c r="K16" s="13"/>
      <c r="L16" s="14"/>
      <c r="M16" s="14"/>
      <c r="N16" s="11"/>
      <c r="O16" s="13"/>
      <c r="P16" s="14"/>
      <c r="Q16" s="14"/>
      <c r="R16" s="30">
        <f>S16+T16+U16</f>
        <v>32.947</v>
      </c>
      <c r="S16" s="32">
        <v>28.947</v>
      </c>
      <c r="T16" s="14"/>
      <c r="U16" s="11">
        <v>4</v>
      </c>
    </row>
    <row r="17" spans="1:21" ht="24.75" customHeight="1">
      <c r="A17" s="9">
        <v>1.1</v>
      </c>
      <c r="B17" s="4" t="s">
        <v>0</v>
      </c>
      <c r="C17" s="11">
        <v>508</v>
      </c>
      <c r="D17" s="11">
        <f>SUM(E17:G17)</f>
        <v>186</v>
      </c>
      <c r="E17" s="15">
        <v>31</v>
      </c>
      <c r="F17" s="11">
        <v>100</v>
      </c>
      <c r="G17" s="11">
        <v>55</v>
      </c>
      <c r="H17" s="11">
        <f>+J17+N17</f>
        <v>48.8698</v>
      </c>
      <c r="I17" s="22"/>
      <c r="J17" s="11">
        <f t="shared" si="1"/>
        <v>16.891399999999997</v>
      </c>
      <c r="K17" s="11">
        <f aca="true" t="shared" si="3" ref="K17:U17">+K18+K23+K25</f>
        <v>7.4937</v>
      </c>
      <c r="L17" s="11">
        <f t="shared" si="3"/>
        <v>7.4</v>
      </c>
      <c r="M17" s="11">
        <f t="shared" si="3"/>
        <v>1.9977</v>
      </c>
      <c r="N17" s="11">
        <f t="shared" si="3"/>
        <v>31.978399999999997</v>
      </c>
      <c r="O17" s="11">
        <f t="shared" si="3"/>
        <v>19.6284</v>
      </c>
      <c r="P17" s="11">
        <f t="shared" si="3"/>
        <v>8.35</v>
      </c>
      <c r="Q17" s="11">
        <f t="shared" si="3"/>
        <v>4</v>
      </c>
      <c r="R17" s="30">
        <f>S17+T17+U17</f>
        <v>5826</v>
      </c>
      <c r="S17" s="30">
        <f t="shared" si="3"/>
        <v>5822</v>
      </c>
      <c r="T17" s="11"/>
      <c r="U17" s="11">
        <f t="shared" si="3"/>
        <v>4</v>
      </c>
    </row>
    <row r="18" spans="1:21" ht="24.75" customHeight="1">
      <c r="A18" s="9" t="s">
        <v>56</v>
      </c>
      <c r="B18" s="4" t="s">
        <v>32</v>
      </c>
      <c r="C18" s="11"/>
      <c r="D18" s="11"/>
      <c r="E18" s="15"/>
      <c r="F18" s="11"/>
      <c r="G18" s="11"/>
      <c r="H18" s="11"/>
      <c r="I18" s="22"/>
      <c r="J18" s="11">
        <f t="shared" si="1"/>
        <v>4.4085</v>
      </c>
      <c r="K18" s="15">
        <f aca="true" t="shared" si="4" ref="K18:U18">+K19+K20+K21+K22</f>
        <v>2.4108</v>
      </c>
      <c r="L18" s="15">
        <f t="shared" si="4"/>
        <v>0</v>
      </c>
      <c r="M18" s="15">
        <f t="shared" si="4"/>
        <v>1.9977</v>
      </c>
      <c r="N18" s="15">
        <f t="shared" si="4"/>
        <v>9.751999999999999</v>
      </c>
      <c r="O18" s="15">
        <f t="shared" si="4"/>
        <v>5.752000000000001</v>
      </c>
      <c r="P18" s="15">
        <f t="shared" si="4"/>
        <v>0</v>
      </c>
      <c r="Q18" s="15">
        <f t="shared" si="4"/>
        <v>4</v>
      </c>
      <c r="R18" s="33">
        <v>9822</v>
      </c>
      <c r="S18" s="33">
        <v>5822</v>
      </c>
      <c r="T18" s="15">
        <f t="shared" si="4"/>
        <v>0</v>
      </c>
      <c r="U18" s="15">
        <f t="shared" si="4"/>
        <v>4</v>
      </c>
    </row>
    <row r="19" spans="1:21" ht="24.75" customHeight="1" hidden="1">
      <c r="A19" s="9" t="s">
        <v>1</v>
      </c>
      <c r="B19" s="4" t="s">
        <v>31</v>
      </c>
      <c r="C19" s="11"/>
      <c r="D19" s="11"/>
      <c r="E19" s="15"/>
      <c r="F19" s="11"/>
      <c r="G19" s="11"/>
      <c r="H19" s="11"/>
      <c r="I19" s="22"/>
      <c r="J19" s="11">
        <f t="shared" si="1"/>
        <v>0</v>
      </c>
      <c r="K19" s="15"/>
      <c r="L19" s="11"/>
      <c r="M19" s="11"/>
      <c r="N19" s="11"/>
      <c r="O19" s="15"/>
      <c r="P19" s="11"/>
      <c r="Q19" s="11"/>
      <c r="R19" s="11">
        <f>SUM(S19:U19)</f>
        <v>0</v>
      </c>
      <c r="S19" s="15"/>
      <c r="T19" s="11"/>
      <c r="U19" s="11"/>
    </row>
    <row r="20" spans="1:21" ht="24.75" customHeight="1">
      <c r="A20" s="9" t="s">
        <v>1</v>
      </c>
      <c r="B20" s="4" t="s">
        <v>38</v>
      </c>
      <c r="C20" s="11"/>
      <c r="D20" s="11"/>
      <c r="E20" s="15"/>
      <c r="F20" s="11"/>
      <c r="G20" s="11"/>
      <c r="H20" s="11">
        <f>+J20+N20</f>
        <v>12.7285</v>
      </c>
      <c r="I20" s="22"/>
      <c r="J20" s="11">
        <f t="shared" si="1"/>
        <v>4.4085</v>
      </c>
      <c r="K20" s="11">
        <v>2.4108</v>
      </c>
      <c r="L20" s="23"/>
      <c r="M20" s="23">
        <v>1.9977</v>
      </c>
      <c r="N20" s="11">
        <f>SUM(O20:Q20)</f>
        <v>8.32</v>
      </c>
      <c r="O20" s="15">
        <v>4.32</v>
      </c>
      <c r="P20" s="11"/>
      <c r="Q20" s="11">
        <v>4</v>
      </c>
      <c r="R20" s="11">
        <f>SUM(S20:U20)</f>
        <v>8.559999999999999</v>
      </c>
      <c r="S20" s="15">
        <v>4.56</v>
      </c>
      <c r="T20" s="11"/>
      <c r="U20" s="11">
        <v>4</v>
      </c>
    </row>
    <row r="21" spans="1:21" ht="24.75" customHeight="1">
      <c r="A21" s="9" t="s">
        <v>1</v>
      </c>
      <c r="B21" s="4" t="s">
        <v>29</v>
      </c>
      <c r="C21" s="11"/>
      <c r="D21" s="11"/>
      <c r="E21" s="15"/>
      <c r="F21" s="11"/>
      <c r="G21" s="11"/>
      <c r="H21" s="11">
        <f>+J21+N21</f>
        <v>0.027</v>
      </c>
      <c r="I21" s="22"/>
      <c r="J21" s="11">
        <f t="shared" si="1"/>
        <v>0</v>
      </c>
      <c r="K21" s="15"/>
      <c r="L21" s="11"/>
      <c r="M21" s="11"/>
      <c r="N21" s="11">
        <f>SUM(O21:Q21)</f>
        <v>0.027</v>
      </c>
      <c r="O21" s="15">
        <v>0.027</v>
      </c>
      <c r="P21" s="11"/>
      <c r="Q21" s="11"/>
      <c r="R21" s="34">
        <f>SUM(S21:U21)</f>
        <v>52</v>
      </c>
      <c r="S21" s="33">
        <v>52</v>
      </c>
      <c r="T21" s="11"/>
      <c r="U21" s="11"/>
    </row>
    <row r="22" spans="1:21" ht="24.75" customHeight="1">
      <c r="A22" s="9" t="s">
        <v>1</v>
      </c>
      <c r="B22" s="4" t="s">
        <v>30</v>
      </c>
      <c r="C22" s="11"/>
      <c r="D22" s="11"/>
      <c r="E22" s="15"/>
      <c r="F22" s="11"/>
      <c r="G22" s="11"/>
      <c r="H22" s="11">
        <f>+J22+N22</f>
        <v>1.405</v>
      </c>
      <c r="I22" s="22"/>
      <c r="J22" s="11">
        <f t="shared" si="1"/>
        <v>0</v>
      </c>
      <c r="K22" s="24"/>
      <c r="L22" s="11"/>
      <c r="M22" s="11"/>
      <c r="N22" s="11">
        <f>SUM(O22:Q22)</f>
        <v>1.405</v>
      </c>
      <c r="O22" s="11">
        <v>1.405</v>
      </c>
      <c r="P22" s="11"/>
      <c r="Q22" s="11"/>
      <c r="R22" s="30">
        <f>SUM(S22:U22)</f>
        <v>1.21</v>
      </c>
      <c r="S22" s="39">
        <v>1.21</v>
      </c>
      <c r="T22" s="11"/>
      <c r="U22" s="11"/>
    </row>
    <row r="23" spans="1:21" ht="31.5" hidden="1">
      <c r="A23" s="9" t="s">
        <v>10</v>
      </c>
      <c r="B23" s="4" t="s">
        <v>42</v>
      </c>
      <c r="C23" s="11"/>
      <c r="D23" s="11"/>
      <c r="E23" s="15"/>
      <c r="F23" s="11"/>
      <c r="G23" s="11"/>
      <c r="H23" s="11"/>
      <c r="I23" s="22"/>
      <c r="J23" s="11">
        <f t="shared" si="1"/>
        <v>0</v>
      </c>
      <c r="K23" s="15">
        <f aca="true" t="shared" si="5" ref="K23:U23">+K24</f>
        <v>0</v>
      </c>
      <c r="L23" s="15">
        <f t="shared" si="5"/>
        <v>0</v>
      </c>
      <c r="M23" s="15">
        <f t="shared" si="5"/>
        <v>0</v>
      </c>
      <c r="N23" s="15">
        <f t="shared" si="5"/>
        <v>0</v>
      </c>
      <c r="O23" s="15">
        <f t="shared" si="5"/>
        <v>0</v>
      </c>
      <c r="P23" s="15">
        <f t="shared" si="5"/>
        <v>0</v>
      </c>
      <c r="Q23" s="15">
        <f t="shared" si="5"/>
        <v>0</v>
      </c>
      <c r="R23" s="15">
        <f t="shared" si="5"/>
        <v>0</v>
      </c>
      <c r="S23" s="15">
        <f t="shared" si="5"/>
        <v>0</v>
      </c>
      <c r="T23" s="15">
        <f t="shared" si="5"/>
        <v>0</v>
      </c>
      <c r="U23" s="15">
        <f t="shared" si="5"/>
        <v>0</v>
      </c>
    </row>
    <row r="24" spans="1:21" ht="15.75" hidden="1">
      <c r="A24" s="9"/>
      <c r="B24" s="4" t="s">
        <v>33</v>
      </c>
      <c r="C24" s="11"/>
      <c r="D24" s="11"/>
      <c r="E24" s="15"/>
      <c r="F24" s="11"/>
      <c r="G24" s="11"/>
      <c r="H24" s="11"/>
      <c r="I24" s="22"/>
      <c r="J24" s="11">
        <f t="shared" si="1"/>
        <v>0</v>
      </c>
      <c r="K24" s="15"/>
      <c r="L24" s="11"/>
      <c r="M24" s="11"/>
      <c r="N24" s="11"/>
      <c r="O24" s="15"/>
      <c r="P24" s="11"/>
      <c r="Q24" s="11"/>
      <c r="R24" s="11">
        <f>SUM(S24:U24)</f>
        <v>0</v>
      </c>
      <c r="S24" s="15"/>
      <c r="T24" s="11"/>
      <c r="U24" s="11"/>
    </row>
    <row r="25" spans="1:21" ht="24.75" customHeight="1">
      <c r="A25" s="9" t="s">
        <v>56</v>
      </c>
      <c r="B25" s="4" t="s">
        <v>34</v>
      </c>
      <c r="C25" s="11"/>
      <c r="D25" s="11"/>
      <c r="E25" s="15"/>
      <c r="F25" s="11"/>
      <c r="G25" s="11"/>
      <c r="H25" s="11"/>
      <c r="I25" s="22"/>
      <c r="J25" s="11">
        <f t="shared" si="1"/>
        <v>12.4829</v>
      </c>
      <c r="K25" s="15">
        <f aca="true" t="shared" si="6" ref="K25:U25">+K26+K30+K31</f>
        <v>5.0828999999999995</v>
      </c>
      <c r="L25" s="15">
        <f t="shared" si="6"/>
        <v>7.4</v>
      </c>
      <c r="M25" s="15">
        <f t="shared" si="6"/>
        <v>0</v>
      </c>
      <c r="N25" s="15">
        <f t="shared" si="6"/>
        <v>22.226399999999998</v>
      </c>
      <c r="O25" s="15">
        <f t="shared" si="6"/>
        <v>13.8764</v>
      </c>
      <c r="P25" s="15">
        <f t="shared" si="6"/>
        <v>8.35</v>
      </c>
      <c r="Q25" s="15">
        <f t="shared" si="6"/>
        <v>0</v>
      </c>
      <c r="R25" s="33"/>
      <c r="S25" s="33"/>
      <c r="T25" s="15"/>
      <c r="U25" s="15">
        <f t="shared" si="6"/>
        <v>0</v>
      </c>
    </row>
    <row r="26" spans="1:21" ht="24.75" customHeight="1">
      <c r="A26" s="9" t="s">
        <v>1</v>
      </c>
      <c r="B26" s="4" t="s">
        <v>35</v>
      </c>
      <c r="C26" s="11"/>
      <c r="D26" s="11"/>
      <c r="E26" s="15"/>
      <c r="F26" s="11"/>
      <c r="G26" s="11"/>
      <c r="H26" s="11"/>
      <c r="I26" s="22"/>
      <c r="J26" s="11">
        <f t="shared" si="1"/>
        <v>12.4829</v>
      </c>
      <c r="K26" s="15">
        <f aca="true" t="shared" si="7" ref="K26:U26">+K27+K28+K29</f>
        <v>5.0828999999999995</v>
      </c>
      <c r="L26" s="15">
        <f t="shared" si="7"/>
        <v>7.4</v>
      </c>
      <c r="M26" s="15">
        <f t="shared" si="7"/>
        <v>0</v>
      </c>
      <c r="N26" s="15">
        <f t="shared" si="7"/>
        <v>22.226399999999998</v>
      </c>
      <c r="O26" s="15">
        <f t="shared" si="7"/>
        <v>13.8764</v>
      </c>
      <c r="P26" s="15">
        <f t="shared" si="7"/>
        <v>8.35</v>
      </c>
      <c r="Q26" s="15">
        <f t="shared" si="7"/>
        <v>0</v>
      </c>
      <c r="R26" s="33">
        <v>19509</v>
      </c>
      <c r="S26" s="33">
        <v>19509</v>
      </c>
      <c r="T26" s="15"/>
      <c r="U26" s="15">
        <f t="shared" si="7"/>
        <v>0</v>
      </c>
    </row>
    <row r="27" spans="1:22" s="8" customFormat="1" ht="38.25" customHeight="1">
      <c r="A27" s="6"/>
      <c r="B27" s="7" t="s">
        <v>41</v>
      </c>
      <c r="C27" s="12"/>
      <c r="D27" s="12"/>
      <c r="E27" s="13"/>
      <c r="F27" s="12"/>
      <c r="G27" s="12"/>
      <c r="H27" s="12">
        <f aca="true" t="shared" si="8" ref="H27:H37">+J27+N27</f>
        <v>15.876</v>
      </c>
      <c r="I27" s="14"/>
      <c r="J27" s="11">
        <f t="shared" si="1"/>
        <v>7.4</v>
      </c>
      <c r="K27" s="13"/>
      <c r="L27" s="12">
        <v>7.4</v>
      </c>
      <c r="M27" s="12"/>
      <c r="N27" s="12">
        <f>SUM(O27:Q27)</f>
        <v>8.475999999999999</v>
      </c>
      <c r="O27" s="13">
        <f>+(68+58)/1000</f>
        <v>0.126</v>
      </c>
      <c r="P27" s="12">
        <v>8.35</v>
      </c>
      <c r="Q27" s="12"/>
      <c r="R27" s="37">
        <v>6000</v>
      </c>
      <c r="S27" s="36">
        <f>3+3</f>
        <v>6</v>
      </c>
      <c r="T27" s="12"/>
      <c r="U27" s="12"/>
      <c r="V27" s="10"/>
    </row>
    <row r="28" spans="1:22" ht="24.75" customHeight="1">
      <c r="A28" s="9"/>
      <c r="B28" s="7" t="s">
        <v>39</v>
      </c>
      <c r="C28" s="11"/>
      <c r="D28" s="11"/>
      <c r="E28" s="15"/>
      <c r="F28" s="11"/>
      <c r="G28" s="11"/>
      <c r="H28" s="12">
        <f t="shared" si="8"/>
        <v>0.2751</v>
      </c>
      <c r="I28" s="22"/>
      <c r="J28" s="11">
        <f t="shared" si="1"/>
        <v>0.1391</v>
      </c>
      <c r="K28" s="11">
        <f>+(101.2+37.9)/1000</f>
        <v>0.1391</v>
      </c>
      <c r="L28" s="11"/>
      <c r="M28" s="11"/>
      <c r="N28" s="12">
        <f>SUM(O28:Q28)</f>
        <v>0.136</v>
      </c>
      <c r="O28" s="11">
        <f>+(91+45)/1000</f>
        <v>0.136</v>
      </c>
      <c r="P28" s="11"/>
      <c r="Q28" s="11"/>
      <c r="R28" s="34">
        <f aca="true" t="shared" si="9" ref="R28:R37">SUM(S28:U28)</f>
        <v>158</v>
      </c>
      <c r="S28" s="34">
        <v>158</v>
      </c>
      <c r="T28" s="11"/>
      <c r="U28" s="11"/>
      <c r="V28" s="42"/>
    </row>
    <row r="29" spans="1:22" ht="24.75" customHeight="1">
      <c r="A29" s="9"/>
      <c r="B29" s="7" t="s">
        <v>40</v>
      </c>
      <c r="C29" s="11"/>
      <c r="D29" s="11"/>
      <c r="E29" s="15"/>
      <c r="F29" s="11"/>
      <c r="G29" s="11"/>
      <c r="H29" s="12">
        <f t="shared" si="8"/>
        <v>18.5582</v>
      </c>
      <c r="I29" s="22"/>
      <c r="J29" s="11">
        <f t="shared" si="1"/>
        <v>4.9437999999999995</v>
      </c>
      <c r="K29" s="11">
        <f>+(1614.2+436+1541+1352.6)/1000</f>
        <v>4.9437999999999995</v>
      </c>
      <c r="L29" s="11"/>
      <c r="M29" s="11"/>
      <c r="N29" s="12">
        <f>SUM(O29:Q29)</f>
        <v>13.6144</v>
      </c>
      <c r="O29" s="11">
        <f>+(3692.4+1749+3453+4720)/1000</f>
        <v>13.6144</v>
      </c>
      <c r="P29" s="11"/>
      <c r="Q29" s="11"/>
      <c r="R29" s="30">
        <f t="shared" si="9"/>
        <v>13.351</v>
      </c>
      <c r="S29" s="30">
        <f>+(3300+2024+3290+4737)/1000</f>
        <v>13.351</v>
      </c>
      <c r="T29" s="11"/>
      <c r="U29" s="11"/>
      <c r="V29" s="42"/>
    </row>
    <row r="30" spans="1:21" ht="24.75" customHeight="1" hidden="1">
      <c r="A30" s="9" t="s">
        <v>1</v>
      </c>
      <c r="B30" s="4" t="s">
        <v>36</v>
      </c>
      <c r="C30" s="11"/>
      <c r="D30" s="11"/>
      <c r="E30" s="15"/>
      <c r="F30" s="11"/>
      <c r="G30" s="11"/>
      <c r="H30" s="12">
        <f t="shared" si="8"/>
        <v>0</v>
      </c>
      <c r="I30" s="22"/>
      <c r="J30" s="11">
        <f t="shared" si="1"/>
        <v>0</v>
      </c>
      <c r="K30" s="15"/>
      <c r="L30" s="11"/>
      <c r="M30" s="11"/>
      <c r="N30" s="11"/>
      <c r="O30" s="15"/>
      <c r="P30" s="11"/>
      <c r="Q30" s="11"/>
      <c r="R30" s="11">
        <f t="shared" si="9"/>
        <v>0</v>
      </c>
      <c r="S30" s="15"/>
      <c r="T30" s="11"/>
      <c r="U30" s="11"/>
    </row>
    <row r="31" spans="1:21" ht="24.75" customHeight="1" hidden="1">
      <c r="A31" s="9" t="s">
        <v>1</v>
      </c>
      <c r="B31" s="4" t="s">
        <v>37</v>
      </c>
      <c r="C31" s="11"/>
      <c r="D31" s="11"/>
      <c r="E31" s="15"/>
      <c r="F31" s="11"/>
      <c r="G31" s="11"/>
      <c r="H31" s="12">
        <f t="shared" si="8"/>
        <v>0</v>
      </c>
      <c r="I31" s="22"/>
      <c r="J31" s="11">
        <f t="shared" si="1"/>
        <v>0</v>
      </c>
      <c r="K31" s="15"/>
      <c r="L31" s="11"/>
      <c r="M31" s="11"/>
      <c r="N31" s="11"/>
      <c r="O31" s="15"/>
      <c r="P31" s="11"/>
      <c r="Q31" s="11"/>
      <c r="R31" s="11">
        <f t="shared" si="9"/>
        <v>0</v>
      </c>
      <c r="S31" s="15"/>
      <c r="T31" s="11"/>
      <c r="U31" s="11"/>
    </row>
    <row r="32" spans="1:21" ht="24.75" customHeight="1">
      <c r="A32" s="9">
        <v>1.2</v>
      </c>
      <c r="B32" s="4" t="s">
        <v>2</v>
      </c>
      <c r="C32" s="11">
        <v>554</v>
      </c>
      <c r="D32" s="11">
        <f>SUM(E32:G32)</f>
        <v>20.8</v>
      </c>
      <c r="E32" s="15">
        <v>20.8</v>
      </c>
      <c r="F32" s="11"/>
      <c r="G32" s="11"/>
      <c r="H32" s="11">
        <f t="shared" si="8"/>
        <v>8.95</v>
      </c>
      <c r="I32" s="22"/>
      <c r="J32" s="11">
        <f t="shared" si="1"/>
        <v>3</v>
      </c>
      <c r="K32" s="15">
        <f>+K33+K35+K36+K34</f>
        <v>3</v>
      </c>
      <c r="L32" s="15">
        <f>+L33+L35+L36+L34</f>
        <v>0</v>
      </c>
      <c r="M32" s="15">
        <f>+M33+M35+M36+M34</f>
        <v>0</v>
      </c>
      <c r="N32" s="11">
        <f aca="true" t="shared" si="10" ref="N32:N37">SUM(O32:Q32)</f>
        <v>5.949999999999999</v>
      </c>
      <c r="O32" s="15">
        <f>+O33+O35+O36+O34</f>
        <v>5.359999999999999</v>
      </c>
      <c r="P32" s="15">
        <f>+P33+P35+P36+P34</f>
        <v>0.59</v>
      </c>
      <c r="Q32" s="15">
        <f>+Q33+Q35+Q36+Q34</f>
        <v>0</v>
      </c>
      <c r="R32" s="34">
        <v>3616</v>
      </c>
      <c r="S32" s="33">
        <v>3616</v>
      </c>
      <c r="T32" s="15"/>
      <c r="U32" s="15">
        <f>+U33+U35+U36+U34</f>
        <v>0</v>
      </c>
    </row>
    <row r="33" spans="1:21" s="8" customFormat="1" ht="24.75" customHeight="1">
      <c r="A33" s="6"/>
      <c r="B33" s="7" t="s">
        <v>43</v>
      </c>
      <c r="C33" s="12">
        <v>335</v>
      </c>
      <c r="D33" s="11">
        <f>SUM(E33:G33)</f>
        <v>120</v>
      </c>
      <c r="E33" s="13">
        <v>120</v>
      </c>
      <c r="F33" s="12"/>
      <c r="G33" s="12"/>
      <c r="H33" s="11">
        <f t="shared" si="8"/>
        <v>8</v>
      </c>
      <c r="I33" s="14"/>
      <c r="J33" s="12">
        <f t="shared" si="1"/>
        <v>3</v>
      </c>
      <c r="K33" s="13">
        <v>3</v>
      </c>
      <c r="L33" s="13"/>
      <c r="M33" s="13"/>
      <c r="N33" s="12">
        <f t="shared" si="10"/>
        <v>5</v>
      </c>
      <c r="O33" s="13">
        <v>5</v>
      </c>
      <c r="P33" s="13"/>
      <c r="Q33" s="13"/>
      <c r="R33" s="37">
        <v>3000</v>
      </c>
      <c r="S33" s="38">
        <v>3000</v>
      </c>
      <c r="T33" s="13"/>
      <c r="U33" s="13"/>
    </row>
    <row r="34" spans="1:21" s="8" customFormat="1" ht="38.25" customHeight="1" hidden="1">
      <c r="A34" s="6"/>
      <c r="B34" s="7" t="s">
        <v>44</v>
      </c>
      <c r="C34" s="12"/>
      <c r="D34" s="11"/>
      <c r="E34" s="13"/>
      <c r="F34" s="12"/>
      <c r="G34" s="12"/>
      <c r="H34" s="11">
        <f t="shared" si="8"/>
        <v>0</v>
      </c>
      <c r="I34" s="14"/>
      <c r="J34" s="12">
        <f t="shared" si="1"/>
        <v>0</v>
      </c>
      <c r="K34" s="13"/>
      <c r="L34" s="13"/>
      <c r="M34" s="13"/>
      <c r="N34" s="12">
        <f t="shared" si="10"/>
        <v>0</v>
      </c>
      <c r="O34" s="13"/>
      <c r="P34" s="13"/>
      <c r="Q34" s="13"/>
      <c r="R34" s="12">
        <f t="shared" si="9"/>
        <v>0</v>
      </c>
      <c r="S34" s="13"/>
      <c r="T34" s="13"/>
      <c r="U34" s="13"/>
    </row>
    <row r="35" spans="1:21" s="8" customFormat="1" ht="38.25" customHeight="1">
      <c r="A35" s="6"/>
      <c r="B35" s="7" t="s">
        <v>27</v>
      </c>
      <c r="C35" s="12">
        <v>19</v>
      </c>
      <c r="D35" s="11">
        <f aca="true" t="shared" si="11" ref="D35:D43">SUM(E35:G35)</f>
        <v>5.8</v>
      </c>
      <c r="E35" s="13">
        <v>5.8</v>
      </c>
      <c r="F35" s="14"/>
      <c r="G35" s="14"/>
      <c r="H35" s="11">
        <f t="shared" si="8"/>
        <v>0.254</v>
      </c>
      <c r="I35" s="14"/>
      <c r="J35" s="11">
        <f t="shared" si="1"/>
        <v>0</v>
      </c>
      <c r="K35" s="13"/>
      <c r="L35" s="14"/>
      <c r="M35" s="14"/>
      <c r="N35" s="12">
        <f t="shared" si="10"/>
        <v>0.254</v>
      </c>
      <c r="O35" s="13">
        <v>0.254</v>
      </c>
      <c r="P35" s="14"/>
      <c r="Q35" s="14"/>
      <c r="R35" s="34">
        <v>400</v>
      </c>
      <c r="S35" s="38">
        <v>400</v>
      </c>
      <c r="T35" s="14"/>
      <c r="U35" s="14"/>
    </row>
    <row r="36" spans="1:21" s="8" customFormat="1" ht="24.75" customHeight="1">
      <c r="A36" s="6"/>
      <c r="B36" s="3" t="s">
        <v>8</v>
      </c>
      <c r="C36" s="12">
        <v>190</v>
      </c>
      <c r="D36" s="11">
        <f t="shared" si="11"/>
        <v>10</v>
      </c>
      <c r="E36" s="13">
        <v>10</v>
      </c>
      <c r="F36" s="14"/>
      <c r="G36" s="14"/>
      <c r="H36" s="11">
        <f t="shared" si="8"/>
        <v>0.696</v>
      </c>
      <c r="I36" s="14"/>
      <c r="J36" s="11">
        <f t="shared" si="1"/>
        <v>0</v>
      </c>
      <c r="K36" s="13"/>
      <c r="L36" s="14"/>
      <c r="M36" s="14"/>
      <c r="N36" s="12">
        <f t="shared" si="10"/>
        <v>0.696</v>
      </c>
      <c r="O36" s="13">
        <v>0.106</v>
      </c>
      <c r="P36" s="14">
        <v>0.59</v>
      </c>
      <c r="Q36" s="14"/>
      <c r="R36" s="34">
        <v>216</v>
      </c>
      <c r="S36" s="38">
        <v>216</v>
      </c>
      <c r="T36" s="14"/>
      <c r="U36" s="14"/>
    </row>
    <row r="37" spans="1:21" ht="24.75" customHeight="1" hidden="1">
      <c r="A37" s="9">
        <v>4</v>
      </c>
      <c r="B37" s="4" t="s">
        <v>11</v>
      </c>
      <c r="C37" s="11">
        <v>128</v>
      </c>
      <c r="D37" s="11">
        <f t="shared" si="11"/>
        <v>0</v>
      </c>
      <c r="E37" s="15"/>
      <c r="F37" s="11"/>
      <c r="G37" s="11"/>
      <c r="H37" s="11">
        <f t="shared" si="8"/>
        <v>0</v>
      </c>
      <c r="I37" s="22"/>
      <c r="J37" s="11">
        <f t="shared" si="1"/>
        <v>0</v>
      </c>
      <c r="K37" s="15"/>
      <c r="L37" s="11"/>
      <c r="M37" s="11"/>
      <c r="N37" s="11">
        <f t="shared" si="10"/>
        <v>0</v>
      </c>
      <c r="O37" s="15"/>
      <c r="P37" s="11"/>
      <c r="Q37" s="11"/>
      <c r="R37" s="11">
        <f t="shared" si="9"/>
        <v>0</v>
      </c>
      <c r="S37" s="15"/>
      <c r="T37" s="11"/>
      <c r="U37" s="11"/>
    </row>
    <row r="38" spans="1:21" ht="79.5" customHeight="1">
      <c r="A38" s="9">
        <v>2</v>
      </c>
      <c r="B38" s="17" t="s">
        <v>12</v>
      </c>
      <c r="C38" s="11"/>
      <c r="D38" s="16">
        <f t="shared" si="11"/>
        <v>0</v>
      </c>
      <c r="E38" s="15"/>
      <c r="F38" s="11"/>
      <c r="G38" s="15"/>
      <c r="H38" s="11">
        <f aca="true" t="shared" si="12" ref="H38:H43">+J38+N38</f>
        <v>4.811999999999999</v>
      </c>
      <c r="I38" s="15"/>
      <c r="J38" s="11">
        <f aca="true" t="shared" si="13" ref="J38:J43">SUM(K38:M38)</f>
        <v>2.622</v>
      </c>
      <c r="K38" s="15">
        <v>1.311</v>
      </c>
      <c r="L38" s="11"/>
      <c r="M38" s="15">
        <v>1.311</v>
      </c>
      <c r="N38" s="11">
        <f aca="true" t="shared" si="14" ref="N38:N43">SUM(O38:Q38)</f>
        <v>2.19</v>
      </c>
      <c r="O38" s="15">
        <v>1.095</v>
      </c>
      <c r="P38" s="11"/>
      <c r="Q38" s="15">
        <v>1.095</v>
      </c>
      <c r="R38" s="34">
        <v>756</v>
      </c>
      <c r="S38" s="33">
        <v>378</v>
      </c>
      <c r="T38" s="11"/>
      <c r="U38" s="33">
        <v>378</v>
      </c>
    </row>
    <row r="39" spans="1:21" ht="79.5" customHeight="1">
      <c r="A39" s="9">
        <v>3</v>
      </c>
      <c r="B39" s="17" t="s">
        <v>13</v>
      </c>
      <c r="C39" s="11"/>
      <c r="D39" s="16">
        <f t="shared" si="11"/>
        <v>0</v>
      </c>
      <c r="E39" s="15"/>
      <c r="F39" s="11"/>
      <c r="G39" s="11"/>
      <c r="H39" s="11">
        <f t="shared" si="12"/>
        <v>52</v>
      </c>
      <c r="I39" s="11"/>
      <c r="J39" s="11">
        <f t="shared" si="13"/>
        <v>26</v>
      </c>
      <c r="K39" s="15">
        <v>26</v>
      </c>
      <c r="L39" s="11"/>
      <c r="M39" s="11"/>
      <c r="N39" s="11">
        <f t="shared" si="14"/>
        <v>26</v>
      </c>
      <c r="O39" s="15">
        <v>26</v>
      </c>
      <c r="P39" s="11"/>
      <c r="Q39" s="11"/>
      <c r="R39" s="30">
        <f>SUM(S39:U39)</f>
        <v>26</v>
      </c>
      <c r="S39" s="32">
        <v>26</v>
      </c>
      <c r="T39" s="11"/>
      <c r="U39" s="11"/>
    </row>
    <row r="40" spans="1:21" ht="62.25" customHeight="1">
      <c r="A40" s="9">
        <v>4</v>
      </c>
      <c r="B40" s="17" t="s">
        <v>14</v>
      </c>
      <c r="C40" s="11"/>
      <c r="D40" s="16">
        <f t="shared" si="11"/>
        <v>0</v>
      </c>
      <c r="E40" s="15"/>
      <c r="F40" s="11"/>
      <c r="G40" s="11"/>
      <c r="H40" s="11">
        <f t="shared" si="12"/>
        <v>34.685</v>
      </c>
      <c r="I40" s="11"/>
      <c r="J40" s="11">
        <f t="shared" si="13"/>
        <v>17.211</v>
      </c>
      <c r="K40" s="15">
        <f>14.916+2.295</f>
        <v>17.211</v>
      </c>
      <c r="L40" s="11"/>
      <c r="M40" s="11"/>
      <c r="N40" s="11">
        <f t="shared" si="14"/>
        <v>17.474</v>
      </c>
      <c r="O40" s="15">
        <f>14.293+3.181</f>
        <v>17.474</v>
      </c>
      <c r="P40" s="11"/>
      <c r="Q40" s="11"/>
      <c r="R40" s="30">
        <f>SUM(S40:U40)</f>
        <v>17.94</v>
      </c>
      <c r="S40" s="32">
        <f>14.462+3.478</f>
        <v>17.94</v>
      </c>
      <c r="T40" s="11"/>
      <c r="U40" s="11"/>
    </row>
    <row r="41" spans="1:21" ht="41.25" customHeight="1">
      <c r="A41" s="9">
        <v>5</v>
      </c>
      <c r="B41" s="17" t="s">
        <v>15</v>
      </c>
      <c r="C41" s="11"/>
      <c r="D41" s="16">
        <f t="shared" si="11"/>
        <v>0</v>
      </c>
      <c r="E41" s="15"/>
      <c r="F41" s="11"/>
      <c r="G41" s="11"/>
      <c r="H41" s="11">
        <f t="shared" si="12"/>
        <v>57.102</v>
      </c>
      <c r="I41" s="11"/>
      <c r="J41" s="11">
        <f t="shared" si="13"/>
        <v>28.24</v>
      </c>
      <c r="K41" s="15"/>
      <c r="L41" s="11"/>
      <c r="M41" s="11">
        <v>28.24</v>
      </c>
      <c r="N41" s="11">
        <f t="shared" si="14"/>
        <v>28.862</v>
      </c>
      <c r="O41" s="15"/>
      <c r="P41" s="11"/>
      <c r="Q41" s="11">
        <v>28.862</v>
      </c>
      <c r="R41" s="30">
        <f>SUM(S41:U41)</f>
        <v>28.02114</v>
      </c>
      <c r="S41" s="15"/>
      <c r="T41" s="11"/>
      <c r="U41" s="30">
        <v>28.02114</v>
      </c>
    </row>
    <row r="42" spans="1:21" ht="62.25" customHeight="1">
      <c r="A42" s="9">
        <v>6</v>
      </c>
      <c r="B42" s="2" t="s">
        <v>5</v>
      </c>
      <c r="C42" s="11"/>
      <c r="D42" s="16">
        <f t="shared" si="11"/>
        <v>0</v>
      </c>
      <c r="E42" s="15"/>
      <c r="F42" s="11"/>
      <c r="G42" s="15"/>
      <c r="H42" s="11">
        <f t="shared" si="12"/>
        <v>41.646</v>
      </c>
      <c r="I42" s="15"/>
      <c r="J42" s="11">
        <f t="shared" si="13"/>
        <v>21.35</v>
      </c>
      <c r="K42" s="15"/>
      <c r="L42" s="11"/>
      <c r="M42" s="15">
        <v>21.35</v>
      </c>
      <c r="N42" s="11">
        <f t="shared" si="14"/>
        <v>20.296</v>
      </c>
      <c r="O42" s="15"/>
      <c r="P42" s="11"/>
      <c r="Q42" s="15">
        <v>20.296</v>
      </c>
      <c r="R42" s="30">
        <f>SUM(S42:U42)</f>
        <v>19.01302</v>
      </c>
      <c r="S42" s="15"/>
      <c r="T42" s="11"/>
      <c r="U42" s="32">
        <v>19.01302</v>
      </c>
    </row>
    <row r="43" spans="1:21" ht="64.5" customHeight="1" hidden="1">
      <c r="A43" s="25">
        <v>3</v>
      </c>
      <c r="B43" s="26" t="s">
        <v>28</v>
      </c>
      <c r="C43" s="27"/>
      <c r="D43" s="28">
        <f t="shared" si="11"/>
        <v>0</v>
      </c>
      <c r="E43" s="29"/>
      <c r="F43" s="27"/>
      <c r="G43" s="27"/>
      <c r="H43" s="27">
        <f t="shared" si="12"/>
        <v>838.615</v>
      </c>
      <c r="I43" s="27"/>
      <c r="J43" s="27">
        <f t="shared" si="13"/>
        <v>309</v>
      </c>
      <c r="K43" s="29">
        <v>309</v>
      </c>
      <c r="L43" s="27"/>
      <c r="M43" s="27"/>
      <c r="N43" s="27">
        <f t="shared" si="14"/>
        <v>529.615</v>
      </c>
      <c r="O43" s="29">
        <v>529.615</v>
      </c>
      <c r="P43" s="27"/>
      <c r="Q43" s="27"/>
      <c r="R43" s="27">
        <f>SUM(S43:U43)</f>
        <v>0</v>
      </c>
      <c r="S43" s="29"/>
      <c r="T43" s="27"/>
      <c r="U43" s="27"/>
    </row>
  </sheetData>
  <sheetProtection/>
  <mergeCells count="14">
    <mergeCell ref="A1:U1"/>
    <mergeCell ref="J5:M5"/>
    <mergeCell ref="N5:Q5"/>
    <mergeCell ref="B4:B6"/>
    <mergeCell ref="A4:A6"/>
    <mergeCell ref="C4:G4"/>
    <mergeCell ref="H4:Q4"/>
    <mergeCell ref="A2:U2"/>
    <mergeCell ref="V28:V29"/>
    <mergeCell ref="H5:I5"/>
    <mergeCell ref="C5:C6"/>
    <mergeCell ref="D5:G5"/>
    <mergeCell ref="R4:U5"/>
    <mergeCell ref="O3:U3"/>
  </mergeCells>
  <printOptions/>
  <pageMargins left="0.39" right="0.2" top="0.4" bottom="0.34" header="0.24" footer="0.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2018-06-07T10:15:36Z</cp:lastPrinted>
  <dcterms:created xsi:type="dcterms:W3CDTF">2006-09-16T00:00:00Z</dcterms:created>
  <dcterms:modified xsi:type="dcterms:W3CDTF">2018-10-17T02:45:27Z</dcterms:modified>
  <cp:category/>
  <cp:version/>
  <cp:contentType/>
  <cp:contentStatus/>
</cp:coreProperties>
</file>